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2120" windowHeight="8010" activeTab="2"/>
  </bookViews>
  <sheets>
    <sheet name="Print-Version" sheetId="2" r:id="rId1"/>
    <sheet name="Hints" sheetId="3" r:id="rId2"/>
    <sheet name="Calculation-Sheet" sheetId="4" r:id="rId3"/>
    <sheet name="Tabelle1" sheetId="5" state="hidden" r:id="rId4"/>
  </sheets>
  <calcPr calcId="145621"/>
</workbook>
</file>

<file path=xl/calcChain.xml><?xml version="1.0" encoding="utf-8"?>
<calcChain xmlns="http://schemas.openxmlformats.org/spreadsheetml/2006/main">
  <c r="T15" i="4" l="1"/>
  <c r="C16" i="4"/>
  <c r="F16" i="4"/>
  <c r="I16" i="4"/>
  <c r="R20" i="4" s="1"/>
  <c r="T19" i="4"/>
  <c r="C20" i="4"/>
  <c r="F20" i="4"/>
  <c r="I20" i="4"/>
  <c r="L20" i="4"/>
  <c r="T25" i="4"/>
  <c r="C26" i="4"/>
  <c r="F26" i="4"/>
  <c r="I26" i="4"/>
  <c r="R30" i="4" s="1"/>
  <c r="T29" i="4"/>
  <c r="C30" i="4"/>
  <c r="F30" i="4"/>
  <c r="I30" i="4"/>
  <c r="L30" i="4" s="1"/>
  <c r="E45" i="4"/>
  <c r="T35" i="4"/>
  <c r="C36" i="4"/>
  <c r="F36" i="4"/>
  <c r="I36" i="4"/>
  <c r="T39" i="4"/>
  <c r="C40" i="4"/>
  <c r="F40" i="4"/>
  <c r="I40" i="4"/>
  <c r="L40" i="4"/>
  <c r="R40" i="4"/>
  <c r="E46" i="4"/>
  <c r="T17" i="3"/>
  <c r="C18" i="3"/>
  <c r="F18" i="3" s="1"/>
  <c r="I18" i="3" s="1"/>
  <c r="R22" i="3" s="1"/>
  <c r="T21" i="3"/>
  <c r="C22" i="3"/>
  <c r="F22" i="3" s="1"/>
  <c r="I22" i="3" s="1"/>
  <c r="C28" i="3"/>
  <c r="F28" i="3" s="1"/>
  <c r="I28" i="3" s="1"/>
  <c r="R32" i="3" s="1"/>
  <c r="T31" i="3"/>
  <c r="C32" i="3"/>
  <c r="F32" i="3" s="1"/>
  <c r="I32" i="3" s="1"/>
  <c r="L32" i="3" s="1"/>
  <c r="O32" i="3" s="1"/>
  <c r="E47" i="3" s="1"/>
  <c r="C38" i="3"/>
  <c r="F38" i="3" s="1"/>
  <c r="I38" i="3" s="1"/>
  <c r="R42" i="3" s="1"/>
  <c r="T41" i="3"/>
  <c r="C42" i="3"/>
  <c r="F42" i="3" s="1"/>
  <c r="I42" i="3" s="1"/>
  <c r="L42" i="3" s="1"/>
  <c r="O42" i="3" s="1"/>
  <c r="E48" i="3" s="1"/>
  <c r="E44" i="4" l="1"/>
  <c r="I44" i="4" s="1"/>
  <c r="L22" i="3"/>
  <c r="O22" i="3" s="1"/>
  <c r="E46" i="3" s="1"/>
  <c r="I46" i="3" s="1"/>
</calcChain>
</file>

<file path=xl/sharedStrings.xml><?xml version="1.0" encoding="utf-8"?>
<sst xmlns="http://schemas.openxmlformats.org/spreadsheetml/2006/main" count="597" uniqueCount="66">
  <si>
    <t>(informative)</t>
  </si>
  <si>
    <t>Test lab:</t>
  </si>
  <si>
    <t>Factory &amp; Brand:</t>
  </si>
  <si>
    <t>V</t>
  </si>
  <si>
    <t>W</t>
  </si>
  <si>
    <t>Operator:</t>
  </si>
  <si>
    <t>Date:</t>
  </si>
  <si>
    <t>Liter</t>
  </si>
  <si>
    <t>Cavity material:</t>
  </si>
  <si>
    <t>Position of load:</t>
  </si>
  <si>
    <t>Supply voltage:</t>
  </si>
  <si>
    <r>
      <t xml:space="preserve">Output-Power </t>
    </r>
    <r>
      <rPr>
        <sz val="10"/>
        <rFont val="Arial"/>
        <family val="2"/>
      </rPr>
      <t>(see 8.1)</t>
    </r>
  </si>
  <si>
    <t>g</t>
  </si>
  <si>
    <t>Ambient Temperatur:</t>
  </si>
  <si>
    <t>°C</t>
  </si>
  <si>
    <t>Target Temperature:</t>
  </si>
  <si>
    <t>55°C - 60°C</t>
  </si>
  <si>
    <t>Container-Diameter outside:</t>
  </si>
  <si>
    <t>mm</t>
  </si>
  <si>
    <t>sec</t>
  </si>
  <si>
    <r>
      <t>Heating time t</t>
    </r>
    <r>
      <rPr>
        <b/>
        <vertAlign val="subscript"/>
        <sz val="10"/>
        <rFont val="Arial"/>
        <family val="2"/>
      </rPr>
      <t>low</t>
    </r>
    <r>
      <rPr>
        <b/>
        <sz val="10"/>
        <rFont val="Arial"/>
        <family val="2"/>
      </rPr>
      <t>:</t>
    </r>
  </si>
  <si>
    <t>Mass of container:</t>
  </si>
  <si>
    <t>Initial water temp.:</t>
  </si>
  <si>
    <t>Mass of water</t>
  </si>
  <si>
    <t>Final water temp.:</t>
  </si>
  <si>
    <t>Energy-Consumption:</t>
  </si>
  <si>
    <t>Wh</t>
  </si>
  <si>
    <t>Temperatur rise:</t>
  </si>
  <si>
    <t>K</t>
  </si>
  <si>
    <t>calc</t>
  </si>
  <si>
    <t>Normalized temp. rise:</t>
  </si>
  <si>
    <t>Quotient</t>
  </si>
  <si>
    <t>Wh/K</t>
  </si>
  <si>
    <t>Energy to reach 50K:</t>
  </si>
  <si>
    <t>Time to reach 50K</t>
  </si>
  <si>
    <t>Sec</t>
  </si>
  <si>
    <t>Total-Temp. rise:</t>
  </si>
  <si>
    <t>60°C - 65°C</t>
  </si>
  <si>
    <r>
      <t>Heating time t</t>
    </r>
    <r>
      <rPr>
        <b/>
        <vertAlign val="subscript"/>
        <sz val="10"/>
        <rFont val="Arial"/>
        <family val="2"/>
      </rPr>
      <t>high</t>
    </r>
    <r>
      <rPr>
        <b/>
        <sz val="10"/>
        <rFont val="Arial"/>
        <family val="2"/>
      </rPr>
      <t>:</t>
    </r>
  </si>
  <si>
    <t xml:space="preserve">Quotient </t>
  </si>
  <si>
    <t>Water load:</t>
  </si>
  <si>
    <t>1000 g</t>
  </si>
  <si>
    <t>350 g</t>
  </si>
  <si>
    <t>275 g</t>
  </si>
  <si>
    <t>Weighting factor:</t>
  </si>
  <si>
    <t>HB86P753   No. 00493</t>
  </si>
  <si>
    <t>BSH  Bosch</t>
  </si>
  <si>
    <t>BSH Traunreut</t>
  </si>
  <si>
    <t>Lowest position, load on grid</t>
  </si>
  <si>
    <t>Steel, enamel coating</t>
  </si>
  <si>
    <t>Total Energy Consumption:</t>
  </si>
  <si>
    <t>Calculated volume</t>
  </si>
  <si>
    <t>Identification of the appliance:</t>
  </si>
  <si>
    <t>Type microwave oven or combi</t>
  </si>
  <si>
    <t>Comment:</t>
  </si>
  <si>
    <t>Rated output-power</t>
  </si>
  <si>
    <t>Nominal mass of water:</t>
  </si>
  <si>
    <t>Consumption per cooking cycle:</t>
  </si>
  <si>
    <t>Calculated volume:</t>
  </si>
  <si>
    <t>Rated output-power:</t>
  </si>
  <si>
    <t>Type microwave oven or   combi oven:</t>
  </si>
  <si>
    <t>Turntable, reciprocating tray:</t>
  </si>
  <si>
    <r>
      <t xml:space="preserve">Output-Power: </t>
    </r>
    <r>
      <rPr>
        <sz val="10"/>
        <rFont val="Arial"/>
        <family val="2"/>
      </rPr>
      <t>(see 8.1)</t>
    </r>
  </si>
  <si>
    <t>Annex E</t>
  </si>
  <si>
    <r>
      <t xml:space="preserve">Data and calculation sheet: Energy consumption for a cooking cycle with microwave function </t>
    </r>
    <r>
      <rPr>
        <sz val="12"/>
        <rFont val="Arial"/>
        <family val="2"/>
      </rPr>
      <t>(see clause 14)</t>
    </r>
  </si>
  <si>
    <r>
      <t xml:space="preserve">Data and calculation sheet: Energy consumption for a cooking cycle with microwave function </t>
    </r>
    <r>
      <rPr>
        <sz val="12"/>
        <rFont val="Arial"/>
        <family val="2"/>
      </rPr>
      <t>(see clause 14 )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</si>
</sst>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Trellis">
        <fgColor indexed="22"/>
        <bgColor indexed="9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0" borderId="6" xfId="0" applyFont="1" applyBorder="1"/>
    <xf numFmtId="0" fontId="3" fillId="0" borderId="0" xfId="0" applyFont="1" applyBorder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1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4" xfId="0" applyFont="1" applyBorder="1"/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2" xfId="0" applyFont="1" applyBorder="1"/>
    <xf numFmtId="0" fontId="0" fillId="0" borderId="18" xfId="0" applyBorder="1"/>
    <xf numFmtId="0" fontId="2" fillId="0" borderId="0" xfId="0" applyFont="1" applyAlignment="1">
      <alignment horizontal="center"/>
    </xf>
    <xf numFmtId="0" fontId="3" fillId="0" borderId="1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64" fontId="0" fillId="0" borderId="1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 wrapText="1"/>
    </xf>
    <xf numFmtId="164" fontId="0" fillId="0" borderId="11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19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2" fillId="0" borderId="13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Protection="1"/>
    <xf numFmtId="0" fontId="0" fillId="0" borderId="3" xfId="0" applyBorder="1" applyProtection="1"/>
    <xf numFmtId="0" fontId="3" fillId="0" borderId="3" xfId="0" applyFont="1" applyBorder="1" applyAlignment="1" applyProtection="1">
      <alignment horizontal="right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8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 wrapText="1"/>
    </xf>
    <xf numFmtId="164" fontId="0" fillId="0" borderId="11" xfId="0" applyNumberForma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/>
    </xf>
    <xf numFmtId="165" fontId="0" fillId="0" borderId="11" xfId="0" applyNumberFormat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vertical="center" wrapText="1"/>
    </xf>
    <xf numFmtId="2" fontId="7" fillId="3" borderId="11" xfId="0" applyNumberFormat="1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4" xfId="0" applyFont="1" applyBorder="1" applyProtection="1"/>
    <xf numFmtId="0" fontId="3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0" fontId="3" fillId="0" borderId="2" xfId="0" applyFont="1" applyBorder="1" applyProtection="1"/>
    <xf numFmtId="0" fontId="0" fillId="0" borderId="18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 vertical="center"/>
    </xf>
    <xf numFmtId="0" fontId="3" fillId="2" borderId="33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7" fillId="0" borderId="41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14" fontId="3" fillId="4" borderId="31" xfId="0" applyNumberFormat="1" applyFont="1" applyFill="1" applyBorder="1" applyAlignment="1">
      <alignment horizontal="center" vertical="center"/>
    </xf>
    <xf numFmtId="14" fontId="3" fillId="4" borderId="33" xfId="0" applyNumberFormat="1" applyFont="1" applyFill="1" applyBorder="1" applyAlignment="1">
      <alignment horizontal="center" vertical="center"/>
    </xf>
    <xf numFmtId="14" fontId="3" fillId="4" borderId="34" xfId="0" applyNumberFormat="1" applyFont="1" applyFill="1" applyBorder="1" applyAlignment="1">
      <alignment horizontal="center" vertical="center"/>
    </xf>
    <xf numFmtId="14" fontId="3" fillId="4" borderId="24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30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2" fontId="7" fillId="3" borderId="41" xfId="0" applyNumberFormat="1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45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2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10</xdr:row>
      <xdr:rowOff>28575</xdr:rowOff>
    </xdr:from>
    <xdr:to>
      <xdr:col>16</xdr:col>
      <xdr:colOff>828675</xdr:colOff>
      <xdr:row>12</xdr:row>
      <xdr:rowOff>333375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619875" y="1752600"/>
          <a:ext cx="5295900" cy="695325"/>
        </a:xfrm>
        <a:prstGeom prst="rect">
          <a:avLst/>
        </a:prstGeom>
        <a:solidFill>
          <a:srgbClr val="C0C0C0">
            <a:alpha val="8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Colour-change, if temperatur is not within 23+-2 °C</a:t>
          </a:r>
        </a:p>
      </xdr:txBody>
    </xdr:sp>
    <xdr:clientData/>
  </xdr:twoCellAnchor>
  <xdr:twoCellAnchor>
    <xdr:from>
      <xdr:col>7</xdr:col>
      <xdr:colOff>657225</xdr:colOff>
      <xdr:row>11</xdr:row>
      <xdr:rowOff>152400</xdr:rowOff>
    </xdr:from>
    <xdr:to>
      <xdr:col>9</xdr:col>
      <xdr:colOff>276225</xdr:colOff>
      <xdr:row>13</xdr:row>
      <xdr:rowOff>85725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 flipH="1">
          <a:off x="5705475" y="2057400"/>
          <a:ext cx="111442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152400</xdr:colOff>
      <xdr:row>19</xdr:row>
      <xdr:rowOff>85725</xdr:rowOff>
    </xdr:from>
    <xdr:to>
      <xdr:col>5</xdr:col>
      <xdr:colOff>561975</xdr:colOff>
      <xdr:row>21</xdr:row>
      <xdr:rowOff>38100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90500" y="4143375"/>
          <a:ext cx="4295775" cy="495300"/>
        </a:xfrm>
        <a:prstGeom prst="rect">
          <a:avLst/>
        </a:prstGeom>
        <a:solidFill>
          <a:srgbClr val="C0C0C0">
            <a:alpha val="8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Colour-change, if mass in not below 450 g</a:t>
          </a:r>
        </a:p>
      </xdr:txBody>
    </xdr:sp>
    <xdr:clientData/>
  </xdr:twoCellAnchor>
  <xdr:twoCellAnchor>
    <xdr:from>
      <xdr:col>1</xdr:col>
      <xdr:colOff>1676400</xdr:colOff>
      <xdr:row>16</xdr:row>
      <xdr:rowOff>295275</xdr:rowOff>
    </xdr:from>
    <xdr:to>
      <xdr:col>5</xdr:col>
      <xdr:colOff>123825</xdr:colOff>
      <xdr:row>19</xdr:row>
      <xdr:rowOff>85725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V="1">
          <a:off x="1714500" y="3324225"/>
          <a:ext cx="23336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504825</xdr:colOff>
      <xdr:row>22</xdr:row>
      <xdr:rowOff>47625</xdr:rowOff>
    </xdr:from>
    <xdr:to>
      <xdr:col>11</xdr:col>
      <xdr:colOff>266700</xdr:colOff>
      <xdr:row>23</xdr:row>
      <xdr:rowOff>161925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648075" y="4981575"/>
          <a:ext cx="4295775" cy="495300"/>
        </a:xfrm>
        <a:prstGeom prst="rect">
          <a:avLst/>
        </a:prstGeom>
        <a:solidFill>
          <a:srgbClr val="C0C0C0">
            <a:alpha val="8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Colour-change, if temperatur range is not within 10+-0,5 °C</a:t>
          </a:r>
        </a:p>
      </xdr:txBody>
    </xdr:sp>
    <xdr:clientData/>
  </xdr:twoCellAnchor>
  <xdr:twoCellAnchor>
    <xdr:from>
      <xdr:col>7</xdr:col>
      <xdr:colOff>466725</xdr:colOff>
      <xdr:row>16</xdr:row>
      <xdr:rowOff>304800</xdr:rowOff>
    </xdr:from>
    <xdr:to>
      <xdr:col>8</xdr:col>
      <xdr:colOff>266700</xdr:colOff>
      <xdr:row>22</xdr:row>
      <xdr:rowOff>152400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 flipV="1">
          <a:off x="5514975" y="3333750"/>
          <a:ext cx="581025" cy="1752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314325</xdr:colOff>
      <xdr:row>19</xdr:row>
      <xdr:rowOff>38100</xdr:rowOff>
    </xdr:from>
    <xdr:to>
      <xdr:col>16</xdr:col>
      <xdr:colOff>485775</xdr:colOff>
      <xdr:row>20</xdr:row>
      <xdr:rowOff>371475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7277100" y="4095750"/>
          <a:ext cx="4295775" cy="495300"/>
        </a:xfrm>
        <a:prstGeom prst="rect">
          <a:avLst/>
        </a:prstGeom>
        <a:solidFill>
          <a:srgbClr val="C0C0C0">
            <a:alpha val="8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Colour-change, if mass of water in not within 1000 +- 1 g</a:t>
          </a:r>
        </a:p>
      </xdr:txBody>
    </xdr:sp>
    <xdr:clientData/>
  </xdr:twoCellAnchor>
  <xdr:twoCellAnchor>
    <xdr:from>
      <xdr:col>11</xdr:col>
      <xdr:colOff>485775</xdr:colOff>
      <xdr:row>16</xdr:row>
      <xdr:rowOff>314325</xdr:rowOff>
    </xdr:from>
    <xdr:to>
      <xdr:col>13</xdr:col>
      <xdr:colOff>352425</xdr:colOff>
      <xdr:row>19</xdr:row>
      <xdr:rowOff>38100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 flipH="1" flipV="1">
          <a:off x="8162925" y="3343275"/>
          <a:ext cx="1000125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123825</xdr:colOff>
      <xdr:row>12</xdr:row>
      <xdr:rowOff>219075</xdr:rowOff>
    </xdr:from>
    <xdr:to>
      <xdr:col>22</xdr:col>
      <xdr:colOff>85725</xdr:colOff>
      <xdr:row>14</xdr:row>
      <xdr:rowOff>123825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11210925" y="2333625"/>
          <a:ext cx="4295775" cy="495300"/>
        </a:xfrm>
        <a:prstGeom prst="rect">
          <a:avLst/>
        </a:prstGeom>
        <a:solidFill>
          <a:srgbClr val="C0C0C0">
            <a:alpha val="8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Colour-change, if temperatur is not within 55°C and 60°C</a:t>
          </a:r>
        </a:p>
      </xdr:txBody>
    </xdr:sp>
    <xdr:clientData/>
  </xdr:twoCellAnchor>
  <xdr:twoCellAnchor>
    <xdr:from>
      <xdr:col>14</xdr:col>
      <xdr:colOff>571500</xdr:colOff>
      <xdr:row>14</xdr:row>
      <xdr:rowOff>0</xdr:rowOff>
    </xdr:from>
    <xdr:to>
      <xdr:col>16</xdr:col>
      <xdr:colOff>104775</xdr:colOff>
      <xdr:row>16</xdr:row>
      <xdr:rowOff>114300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 flipH="1">
          <a:off x="10363200" y="2705100"/>
          <a:ext cx="8286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752475</xdr:colOff>
      <xdr:row>27</xdr:row>
      <xdr:rowOff>38100</xdr:rowOff>
    </xdr:from>
    <xdr:to>
      <xdr:col>21</xdr:col>
      <xdr:colOff>180975</xdr:colOff>
      <xdr:row>29</xdr:row>
      <xdr:rowOff>47625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10544175" y="6372225"/>
          <a:ext cx="4295775" cy="495300"/>
        </a:xfrm>
        <a:prstGeom prst="rect">
          <a:avLst/>
        </a:prstGeom>
        <a:solidFill>
          <a:srgbClr val="C0C0C0">
            <a:alpha val="8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Colour-change, if temperatur is not within 60°C and 65°C</a:t>
          </a:r>
        </a:p>
      </xdr:txBody>
    </xdr:sp>
    <xdr:clientData/>
  </xdr:twoCellAnchor>
  <xdr:twoCellAnchor>
    <xdr:from>
      <xdr:col>14</xdr:col>
      <xdr:colOff>238125</xdr:colOff>
      <xdr:row>28</xdr:row>
      <xdr:rowOff>0</xdr:rowOff>
    </xdr:from>
    <xdr:to>
      <xdr:col>14</xdr:col>
      <xdr:colOff>771525</xdr:colOff>
      <xdr:row>30</xdr:row>
      <xdr:rowOff>238125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10029825" y="6657975"/>
          <a:ext cx="53340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200025</xdr:colOff>
      <xdr:row>22</xdr:row>
      <xdr:rowOff>180975</xdr:rowOff>
    </xdr:from>
    <xdr:to>
      <xdr:col>22</xdr:col>
      <xdr:colOff>161925</xdr:colOff>
      <xdr:row>24</xdr:row>
      <xdr:rowOff>85725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11287125" y="5114925"/>
          <a:ext cx="4295775" cy="495300"/>
        </a:xfrm>
        <a:prstGeom prst="rect">
          <a:avLst/>
        </a:prstGeom>
        <a:solidFill>
          <a:srgbClr val="C0C0C0">
            <a:alpha val="8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Text-information, if temperature difference  is lower than 2°C</a:t>
          </a:r>
        </a:p>
      </xdr:txBody>
    </xdr:sp>
    <xdr:clientData/>
  </xdr:twoCellAnchor>
  <xdr:twoCellAnchor>
    <xdr:from>
      <xdr:col>19</xdr:col>
      <xdr:colOff>180975</xdr:colOff>
      <xdr:row>21</xdr:row>
      <xdr:rowOff>0</xdr:rowOff>
    </xdr:from>
    <xdr:to>
      <xdr:col>19</xdr:col>
      <xdr:colOff>304800</xdr:colOff>
      <xdr:row>22</xdr:row>
      <xdr:rowOff>142875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V="1">
          <a:off x="13315950" y="4600575"/>
          <a:ext cx="1238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752475</xdr:colOff>
      <xdr:row>26</xdr:row>
      <xdr:rowOff>104775</xdr:rowOff>
    </xdr:from>
    <xdr:to>
      <xdr:col>8</xdr:col>
      <xdr:colOff>257175</xdr:colOff>
      <xdr:row>27</xdr:row>
      <xdr:rowOff>314325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790575" y="5953125"/>
          <a:ext cx="5295900" cy="695325"/>
        </a:xfrm>
        <a:prstGeom prst="rect">
          <a:avLst/>
        </a:prstGeom>
        <a:solidFill>
          <a:srgbClr val="C0C0C0">
            <a:alpha val="8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Fields for data input can be jumped by tab-key and return by shift-tab-key.</a:t>
          </a:r>
        </a:p>
      </xdr:txBody>
    </xdr:sp>
    <xdr:clientData/>
  </xdr:twoCellAnchor>
  <xdr:twoCellAnchor>
    <xdr:from>
      <xdr:col>1</xdr:col>
      <xdr:colOff>1704975</xdr:colOff>
      <xdr:row>7</xdr:row>
      <xdr:rowOff>0</xdr:rowOff>
    </xdr:from>
    <xdr:to>
      <xdr:col>2</xdr:col>
      <xdr:colOff>609600</xdr:colOff>
      <xdr:row>26</xdr:row>
      <xdr:rowOff>152400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 flipV="1">
          <a:off x="1743075" y="1095375"/>
          <a:ext cx="885825" cy="490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257175</xdr:colOff>
      <xdr:row>17</xdr:row>
      <xdr:rowOff>28575</xdr:rowOff>
    </xdr:from>
    <xdr:to>
      <xdr:col>24</xdr:col>
      <xdr:colOff>323850</xdr:colOff>
      <xdr:row>19</xdr:row>
      <xdr:rowOff>66675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12973050" y="3543300"/>
          <a:ext cx="4295775" cy="581025"/>
        </a:xfrm>
        <a:prstGeom prst="rect">
          <a:avLst/>
        </a:prstGeom>
        <a:solidFill>
          <a:srgbClr val="C0C0C0">
            <a:alpha val="8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Text-information, if energy consumption  is higher than W </a:t>
          </a:r>
          <a:r>
            <a:rPr lang="en-US" sz="16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high</a:t>
          </a: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19</xdr:col>
      <xdr:colOff>104775</xdr:colOff>
      <xdr:row>16</xdr:row>
      <xdr:rowOff>314325</xdr:rowOff>
    </xdr:from>
    <xdr:to>
      <xdr:col>19</xdr:col>
      <xdr:colOff>161925</xdr:colOff>
      <xdr:row>17</xdr:row>
      <xdr:rowOff>219075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 flipV="1">
          <a:off x="13239750" y="3343275"/>
          <a:ext cx="571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352425</xdr:colOff>
      <xdr:row>39</xdr:row>
      <xdr:rowOff>123825</xdr:rowOff>
    </xdr:from>
    <xdr:to>
      <xdr:col>10</xdr:col>
      <xdr:colOff>419100</xdr:colOff>
      <xdr:row>40</xdr:row>
      <xdr:rowOff>457200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3086100" y="9810750"/>
          <a:ext cx="4295775" cy="495300"/>
        </a:xfrm>
        <a:prstGeom prst="rect">
          <a:avLst/>
        </a:prstGeom>
        <a:solidFill>
          <a:srgbClr val="C0C0C0">
            <a:alpha val="8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Colour-change,  if theating time is lower or equal t low.</a:t>
          </a:r>
        </a:p>
      </xdr:txBody>
    </xdr:sp>
    <xdr:clientData/>
  </xdr:twoCellAnchor>
  <xdr:twoCellAnchor>
    <xdr:from>
      <xdr:col>2</xdr:col>
      <xdr:colOff>523875</xdr:colOff>
      <xdr:row>40</xdr:row>
      <xdr:rowOff>276225</xdr:rowOff>
    </xdr:from>
    <xdr:to>
      <xdr:col>3</xdr:col>
      <xdr:colOff>304800</xdr:colOff>
      <xdr:row>40</xdr:row>
      <xdr:rowOff>352425</xdr:rowOff>
    </xdr:to>
    <xdr:sp macro="" textlink="">
      <xdr:nvSpPr>
        <xdr:cNvPr id="2069" name="Line 21"/>
        <xdr:cNvSpPr>
          <a:spLocks noChangeShapeType="1"/>
        </xdr:cNvSpPr>
      </xdr:nvSpPr>
      <xdr:spPr bwMode="auto">
        <a:xfrm flipH="1" flipV="1">
          <a:off x="2543175" y="10125075"/>
          <a:ext cx="4953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8"/>
  <sheetViews>
    <sheetView showGridLines="0" view="pageBreakPreview" zoomScaleNormal="75" workbookViewId="0">
      <selection activeCell="B1" sqref="B1"/>
    </sheetView>
  </sheetViews>
  <sheetFormatPr defaultColWidth="11.42578125" defaultRowHeight="12.75" x14ac:dyDescent="0.2"/>
  <cols>
    <col min="1" max="1" width="0.5703125" customWidth="1"/>
    <col min="2" max="2" width="29.7109375" customWidth="1"/>
    <col min="3" max="3" width="10.7109375" customWidth="1"/>
    <col min="4" max="4" width="6.140625" customWidth="1"/>
    <col min="5" max="5" width="11.7109375" customWidth="1"/>
    <col min="6" max="6" width="10.7109375" customWidth="1"/>
    <col min="7" max="7" width="7.42578125" customWidth="1"/>
    <col min="8" max="8" width="13.42578125" customWidth="1"/>
    <col min="9" max="9" width="10.7109375" customWidth="1"/>
    <col min="10" max="10" width="6.28515625" customWidth="1"/>
    <col min="11" max="12" width="10.7109375" customWidth="1"/>
    <col min="13" max="13" width="6.28515625" customWidth="1"/>
    <col min="14" max="14" width="14.7109375" customWidth="1"/>
    <col min="15" max="15" width="10.7109375" customWidth="1"/>
    <col min="16" max="16" width="6.28515625" customWidth="1"/>
    <col min="17" max="17" width="14.85546875" customWidth="1"/>
    <col min="18" max="18" width="10.7109375" customWidth="1"/>
    <col min="19" max="19" width="6.28515625" customWidth="1"/>
  </cols>
  <sheetData>
    <row r="1" spans="2:19" ht="15.75" x14ac:dyDescent="0.25">
      <c r="H1" s="38"/>
    </row>
    <row r="2" spans="2:19" x14ac:dyDescent="0.2">
      <c r="H2" s="1"/>
    </row>
    <row r="3" spans="2:19" s="2" customFormat="1" ht="24.95" customHeight="1" x14ac:dyDescent="0.2">
      <c r="D3" s="143" t="s">
        <v>64</v>
      </c>
    </row>
    <row r="4" spans="2:19" ht="13.5" thickBot="1" x14ac:dyDescent="0.25"/>
    <row r="5" spans="2:19" s="2" customFormat="1" ht="17.100000000000001" customHeight="1" thickTop="1" x14ac:dyDescent="0.2">
      <c r="B5" s="39" t="s">
        <v>52</v>
      </c>
      <c r="C5" s="172"/>
      <c r="D5" s="173"/>
      <c r="E5" s="174"/>
      <c r="F5" s="44" t="s">
        <v>2</v>
      </c>
      <c r="G5" s="42"/>
      <c r="H5" s="175"/>
      <c r="I5" s="176"/>
      <c r="J5" s="177"/>
      <c r="K5" s="50" t="s">
        <v>1</v>
      </c>
      <c r="L5" s="172"/>
      <c r="M5" s="173"/>
      <c r="N5" s="173"/>
      <c r="O5" s="178"/>
    </row>
    <row r="6" spans="2:19" s="2" customFormat="1" ht="17.100000000000001" customHeight="1" x14ac:dyDescent="0.2">
      <c r="B6" s="40" t="s">
        <v>10</v>
      </c>
      <c r="C6" s="144"/>
      <c r="D6" s="3" t="s">
        <v>3</v>
      </c>
      <c r="E6" s="3"/>
      <c r="F6" s="45" t="s">
        <v>51</v>
      </c>
      <c r="G6" s="43"/>
      <c r="H6" s="144"/>
      <c r="I6" s="3" t="s">
        <v>7</v>
      </c>
      <c r="J6" s="43"/>
      <c r="K6" s="6" t="s">
        <v>5</v>
      </c>
      <c r="L6" s="179"/>
      <c r="M6" s="180"/>
      <c r="N6" s="180"/>
      <c r="O6" s="181"/>
    </row>
    <row r="7" spans="2:19" s="2" customFormat="1" ht="17.100000000000001" customHeight="1" x14ac:dyDescent="0.2">
      <c r="B7" s="41" t="s">
        <v>55</v>
      </c>
      <c r="C7" s="145"/>
      <c r="D7" s="24" t="s">
        <v>4</v>
      </c>
      <c r="E7" s="3"/>
      <c r="F7" s="45" t="s">
        <v>8</v>
      </c>
      <c r="G7" s="43"/>
      <c r="H7" s="182"/>
      <c r="I7" s="183"/>
      <c r="J7" s="184"/>
      <c r="K7" s="6" t="s">
        <v>6</v>
      </c>
      <c r="L7" s="196"/>
      <c r="M7" s="197"/>
      <c r="N7" s="197"/>
      <c r="O7" s="198"/>
    </row>
    <row r="8" spans="2:19" s="2" customFormat="1" ht="30" customHeight="1" thickBot="1" x14ac:dyDescent="0.25">
      <c r="B8" s="122" t="s">
        <v>60</v>
      </c>
      <c r="C8" s="185"/>
      <c r="D8" s="186"/>
      <c r="E8" s="187"/>
      <c r="F8" s="191" t="s">
        <v>61</v>
      </c>
      <c r="G8" s="192"/>
      <c r="H8" s="185"/>
      <c r="I8" s="186"/>
      <c r="J8" s="187"/>
      <c r="K8" s="154" t="s">
        <v>9</v>
      </c>
      <c r="L8" s="193"/>
      <c r="M8" s="194"/>
      <c r="N8" s="194"/>
      <c r="O8" s="195"/>
    </row>
    <row r="9" spans="2:19" ht="14.25" thickTop="1" thickBot="1" x14ac:dyDescent="0.25">
      <c r="B9" s="10"/>
      <c r="C9" s="29"/>
      <c r="D9" s="13"/>
      <c r="E9" s="13"/>
      <c r="F9" s="13"/>
      <c r="G9" s="13"/>
      <c r="H9" s="10"/>
      <c r="I9" s="13"/>
      <c r="J9" s="13"/>
      <c r="K9" s="10"/>
      <c r="L9" s="13"/>
      <c r="M9" s="13"/>
      <c r="N9" s="13"/>
      <c r="O9" s="13"/>
    </row>
    <row r="10" spans="2:19" s="2" customFormat="1" ht="17.100000000000001" customHeight="1" thickTop="1" thickBot="1" x14ac:dyDescent="0.25">
      <c r="B10" s="46" t="s">
        <v>11</v>
      </c>
      <c r="C10" s="146"/>
      <c r="D10" s="47" t="s">
        <v>4</v>
      </c>
      <c r="E10" s="47"/>
      <c r="F10" s="49" t="s">
        <v>54</v>
      </c>
      <c r="G10" s="48"/>
      <c r="H10" s="188"/>
      <c r="I10" s="189"/>
      <c r="J10" s="189"/>
      <c r="K10" s="189"/>
      <c r="L10" s="189"/>
      <c r="M10" s="189"/>
      <c r="N10" s="189"/>
      <c r="O10" s="190"/>
    </row>
    <row r="11" spans="2:19" ht="30" customHeight="1" thickTop="1" thickBot="1" x14ac:dyDescent="0.25"/>
    <row r="12" spans="2:19" ht="16.5" thickTop="1" x14ac:dyDescent="0.25">
      <c r="B12" s="25" t="s">
        <v>56</v>
      </c>
      <c r="C12" s="26">
        <v>1000</v>
      </c>
      <c r="D12" s="27" t="s">
        <v>12</v>
      </c>
      <c r="E12" s="27"/>
      <c r="F12" s="7"/>
      <c r="G12" s="57" t="s">
        <v>13</v>
      </c>
      <c r="H12" s="149"/>
      <c r="I12" s="9" t="s">
        <v>14</v>
      </c>
      <c r="J12" s="7"/>
      <c r="K12" s="9" t="s">
        <v>17</v>
      </c>
      <c r="L12" s="7"/>
      <c r="M12" s="7"/>
      <c r="N12" s="8">
        <v>190</v>
      </c>
      <c r="O12" s="9" t="s">
        <v>18</v>
      </c>
      <c r="P12" s="10"/>
      <c r="Q12" s="10"/>
      <c r="R12" s="10"/>
      <c r="S12" s="11"/>
    </row>
    <row r="13" spans="2:19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2:19" x14ac:dyDescent="0.2">
      <c r="B14" s="15" t="s">
        <v>15</v>
      </c>
      <c r="C14" s="16" t="s">
        <v>16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</row>
    <row r="15" spans="2:19" ht="25.5" x14ac:dyDescent="0.2">
      <c r="B15" s="17" t="s">
        <v>20</v>
      </c>
      <c r="C15" s="147"/>
      <c r="D15" s="5" t="s">
        <v>19</v>
      </c>
      <c r="E15" s="4" t="s">
        <v>21</v>
      </c>
      <c r="F15" s="147"/>
      <c r="G15" s="5" t="s">
        <v>12</v>
      </c>
      <c r="H15" s="4" t="s">
        <v>22</v>
      </c>
      <c r="I15" s="148"/>
      <c r="J15" s="5" t="s">
        <v>14</v>
      </c>
      <c r="K15" s="4" t="s">
        <v>23</v>
      </c>
      <c r="L15" s="148"/>
      <c r="M15" s="5" t="s">
        <v>12</v>
      </c>
      <c r="N15" s="4" t="s">
        <v>24</v>
      </c>
      <c r="O15" s="148"/>
      <c r="P15" s="5" t="s">
        <v>14</v>
      </c>
      <c r="Q15" s="4" t="s">
        <v>25</v>
      </c>
      <c r="R15" s="150"/>
      <c r="S15" s="18" t="s">
        <v>26</v>
      </c>
    </row>
    <row r="16" spans="2:19" ht="30" customHeight="1" x14ac:dyDescent="0.2">
      <c r="B16" s="17" t="s">
        <v>27</v>
      </c>
      <c r="C16" s="28" t="s">
        <v>29</v>
      </c>
      <c r="D16" s="5" t="s">
        <v>28</v>
      </c>
      <c r="E16" s="4" t="s">
        <v>36</v>
      </c>
      <c r="F16" s="28" t="s">
        <v>29</v>
      </c>
      <c r="G16" s="5" t="s">
        <v>28</v>
      </c>
      <c r="H16" s="4" t="s">
        <v>30</v>
      </c>
      <c r="I16" s="28" t="s">
        <v>29</v>
      </c>
      <c r="J16" s="5" t="s">
        <v>28</v>
      </c>
      <c r="K16" s="45"/>
      <c r="L16" s="52"/>
      <c r="M16" s="53"/>
      <c r="N16" s="54"/>
      <c r="O16" s="52"/>
      <c r="P16" s="53"/>
      <c r="Q16" s="54"/>
      <c r="R16" s="52"/>
      <c r="S16" s="51"/>
    </row>
    <row r="17" spans="2:22" x14ac:dyDescent="0.2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</row>
    <row r="18" spans="2:22" x14ac:dyDescent="0.2">
      <c r="B18" s="15" t="s">
        <v>15</v>
      </c>
      <c r="C18" s="16" t="s">
        <v>37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2:22" ht="30" customHeight="1" x14ac:dyDescent="0.2">
      <c r="B19" s="17" t="s">
        <v>38</v>
      </c>
      <c r="C19" s="147"/>
      <c r="D19" s="5" t="s">
        <v>19</v>
      </c>
      <c r="E19" s="4" t="s">
        <v>21</v>
      </c>
      <c r="F19" s="147"/>
      <c r="G19" s="5" t="s">
        <v>12</v>
      </c>
      <c r="H19" s="4" t="s">
        <v>22</v>
      </c>
      <c r="I19" s="148"/>
      <c r="J19" s="5" t="s">
        <v>14</v>
      </c>
      <c r="K19" s="4" t="s">
        <v>23</v>
      </c>
      <c r="L19" s="148"/>
      <c r="M19" s="5" t="s">
        <v>12</v>
      </c>
      <c r="N19" s="4" t="s">
        <v>24</v>
      </c>
      <c r="O19" s="148"/>
      <c r="P19" s="5" t="s">
        <v>14</v>
      </c>
      <c r="Q19" s="4" t="s">
        <v>25</v>
      </c>
      <c r="R19" s="150"/>
      <c r="S19" s="18" t="s">
        <v>26</v>
      </c>
      <c r="T19" s="156"/>
      <c r="U19" s="157"/>
      <c r="V19" s="157"/>
    </row>
    <row r="20" spans="2:22" ht="30" customHeight="1" thickBot="1" x14ac:dyDescent="0.25">
      <c r="B20" s="19" t="s">
        <v>27</v>
      </c>
      <c r="C20" s="55" t="s">
        <v>29</v>
      </c>
      <c r="D20" s="20" t="s">
        <v>28</v>
      </c>
      <c r="E20" s="21" t="s">
        <v>36</v>
      </c>
      <c r="F20" s="55" t="s">
        <v>29</v>
      </c>
      <c r="G20" s="20" t="s">
        <v>28</v>
      </c>
      <c r="H20" s="21" t="s">
        <v>30</v>
      </c>
      <c r="I20" s="55" t="s">
        <v>29</v>
      </c>
      <c r="J20" s="20" t="s">
        <v>28</v>
      </c>
      <c r="K20" s="22" t="s">
        <v>39</v>
      </c>
      <c r="L20" s="55" t="s">
        <v>29</v>
      </c>
      <c r="M20" s="20" t="s">
        <v>32</v>
      </c>
      <c r="N20" s="59" t="s">
        <v>33</v>
      </c>
      <c r="O20" s="55" t="s">
        <v>29</v>
      </c>
      <c r="P20" s="58" t="s">
        <v>26</v>
      </c>
      <c r="Q20" s="21" t="s">
        <v>34</v>
      </c>
      <c r="R20" s="55" t="s">
        <v>29</v>
      </c>
      <c r="S20" s="23" t="s">
        <v>35</v>
      </c>
    </row>
    <row r="21" spans="2:22" ht="30" customHeight="1" thickTop="1" thickBot="1" x14ac:dyDescent="0.25"/>
    <row r="22" spans="2:22" ht="16.5" thickTop="1" x14ac:dyDescent="0.25">
      <c r="B22" s="25" t="s">
        <v>56</v>
      </c>
      <c r="C22" s="26">
        <v>350</v>
      </c>
      <c r="D22" s="27" t="s">
        <v>12</v>
      </c>
      <c r="E22" s="27"/>
      <c r="F22" s="7"/>
      <c r="G22" s="57" t="s">
        <v>13</v>
      </c>
      <c r="H22" s="62"/>
      <c r="I22" s="9" t="s">
        <v>14</v>
      </c>
      <c r="J22" s="7"/>
      <c r="K22" s="9" t="s">
        <v>17</v>
      </c>
      <c r="L22" s="7"/>
      <c r="M22" s="7"/>
      <c r="N22" s="8">
        <v>140</v>
      </c>
      <c r="O22" s="9" t="s">
        <v>18</v>
      </c>
      <c r="P22" s="10"/>
      <c r="Q22" s="10"/>
      <c r="R22" s="10"/>
      <c r="S22" s="11"/>
    </row>
    <row r="23" spans="2:22" x14ac:dyDescent="0.2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</row>
    <row r="24" spans="2:22" x14ac:dyDescent="0.2">
      <c r="B24" s="15" t="s">
        <v>15</v>
      </c>
      <c r="C24" s="16" t="s">
        <v>16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</row>
    <row r="25" spans="2:22" ht="25.5" x14ac:dyDescent="0.2">
      <c r="B25" s="17" t="s">
        <v>20</v>
      </c>
      <c r="C25" s="147"/>
      <c r="D25" s="5" t="s">
        <v>19</v>
      </c>
      <c r="E25" s="4" t="s">
        <v>21</v>
      </c>
      <c r="F25" s="147"/>
      <c r="G25" s="5" t="s">
        <v>12</v>
      </c>
      <c r="H25" s="4" t="s">
        <v>22</v>
      </c>
      <c r="I25" s="148"/>
      <c r="J25" s="5" t="s">
        <v>14</v>
      </c>
      <c r="K25" s="4" t="s">
        <v>23</v>
      </c>
      <c r="L25" s="148"/>
      <c r="M25" s="5" t="s">
        <v>12</v>
      </c>
      <c r="N25" s="4" t="s">
        <v>24</v>
      </c>
      <c r="O25" s="148"/>
      <c r="P25" s="5" t="s">
        <v>14</v>
      </c>
      <c r="Q25" s="4" t="s">
        <v>25</v>
      </c>
      <c r="R25" s="150"/>
      <c r="S25" s="18" t="s">
        <v>26</v>
      </c>
    </row>
    <row r="26" spans="2:22" ht="30" customHeight="1" thickBot="1" x14ac:dyDescent="0.25">
      <c r="B26" s="17" t="s">
        <v>27</v>
      </c>
      <c r="C26" s="55" t="s">
        <v>29</v>
      </c>
      <c r="D26" s="5" t="s">
        <v>28</v>
      </c>
      <c r="E26" s="4" t="s">
        <v>36</v>
      </c>
      <c r="F26" s="28" t="s">
        <v>29</v>
      </c>
      <c r="G26" s="5" t="s">
        <v>28</v>
      </c>
      <c r="H26" s="4" t="s">
        <v>30</v>
      </c>
      <c r="I26" s="28" t="s">
        <v>29</v>
      </c>
      <c r="J26" s="5" t="s">
        <v>28</v>
      </c>
      <c r="K26" s="45"/>
      <c r="L26" s="52"/>
      <c r="M26" s="53"/>
      <c r="N26" s="54"/>
      <c r="O26" s="52"/>
      <c r="P26" s="53"/>
      <c r="Q26" s="54"/>
      <c r="R26" s="52"/>
      <c r="S26" s="51"/>
    </row>
    <row r="27" spans="2:22" ht="13.5" thickTop="1" x14ac:dyDescent="0.2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</row>
    <row r="28" spans="2:22" x14ac:dyDescent="0.2">
      <c r="B28" s="15" t="s">
        <v>15</v>
      </c>
      <c r="C28" s="16" t="s">
        <v>37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/>
    </row>
    <row r="29" spans="2:22" ht="25.5" x14ac:dyDescent="0.2">
      <c r="B29" s="17" t="s">
        <v>38</v>
      </c>
      <c r="C29" s="147"/>
      <c r="D29" s="5" t="s">
        <v>19</v>
      </c>
      <c r="E29" s="4" t="s">
        <v>21</v>
      </c>
      <c r="F29" s="147"/>
      <c r="G29" s="5" t="s">
        <v>12</v>
      </c>
      <c r="H29" s="4" t="s">
        <v>22</v>
      </c>
      <c r="I29" s="148"/>
      <c r="J29" s="5" t="s">
        <v>14</v>
      </c>
      <c r="K29" s="4" t="s">
        <v>23</v>
      </c>
      <c r="L29" s="148"/>
      <c r="M29" s="5" t="s">
        <v>12</v>
      </c>
      <c r="N29" s="4" t="s">
        <v>24</v>
      </c>
      <c r="O29" s="148"/>
      <c r="P29" s="5" t="s">
        <v>14</v>
      </c>
      <c r="Q29" s="4" t="s">
        <v>25</v>
      </c>
      <c r="R29" s="150"/>
      <c r="S29" s="18" t="s">
        <v>26</v>
      </c>
      <c r="T29" s="156"/>
      <c r="U29" s="157"/>
      <c r="V29" s="157"/>
    </row>
    <row r="30" spans="2:22" ht="30" customHeight="1" thickBot="1" x14ac:dyDescent="0.25">
      <c r="B30" s="19" t="s">
        <v>27</v>
      </c>
      <c r="C30" s="55" t="s">
        <v>29</v>
      </c>
      <c r="D30" s="20" t="s">
        <v>28</v>
      </c>
      <c r="E30" s="21" t="s">
        <v>36</v>
      </c>
      <c r="F30" s="55" t="s">
        <v>29</v>
      </c>
      <c r="G30" s="20" t="s">
        <v>28</v>
      </c>
      <c r="H30" s="21" t="s">
        <v>30</v>
      </c>
      <c r="I30" s="55" t="s">
        <v>29</v>
      </c>
      <c r="J30" s="20" t="s">
        <v>28</v>
      </c>
      <c r="K30" s="22" t="s">
        <v>31</v>
      </c>
      <c r="L30" s="55" t="s">
        <v>29</v>
      </c>
      <c r="M30" s="20" t="s">
        <v>32</v>
      </c>
      <c r="N30" s="59" t="s">
        <v>33</v>
      </c>
      <c r="O30" s="55" t="s">
        <v>29</v>
      </c>
      <c r="P30" s="58" t="s">
        <v>26</v>
      </c>
      <c r="Q30" s="21" t="s">
        <v>34</v>
      </c>
      <c r="R30" s="55" t="s">
        <v>29</v>
      </c>
      <c r="S30" s="23" t="s">
        <v>35</v>
      </c>
    </row>
    <row r="31" spans="2:22" ht="30" customHeight="1" thickTop="1" thickBot="1" x14ac:dyDescent="0.25"/>
    <row r="32" spans="2:22" ht="16.5" thickTop="1" x14ac:dyDescent="0.25">
      <c r="B32" s="25" t="s">
        <v>56</v>
      </c>
      <c r="C32" s="26">
        <v>275</v>
      </c>
      <c r="D32" s="27" t="s">
        <v>12</v>
      </c>
      <c r="E32" s="27"/>
      <c r="F32" s="7"/>
      <c r="G32" s="57" t="s">
        <v>13</v>
      </c>
      <c r="H32" s="61"/>
      <c r="I32" s="9" t="s">
        <v>14</v>
      </c>
      <c r="J32" s="7"/>
      <c r="K32" s="9" t="s">
        <v>17</v>
      </c>
      <c r="L32" s="7"/>
      <c r="M32" s="7"/>
      <c r="N32" s="8">
        <v>90</v>
      </c>
      <c r="O32" s="9" t="s">
        <v>18</v>
      </c>
      <c r="P32" s="10"/>
      <c r="Q32" s="10"/>
      <c r="R32" s="10"/>
      <c r="S32" s="11"/>
    </row>
    <row r="33" spans="2:22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/>
    </row>
    <row r="34" spans="2:22" x14ac:dyDescent="0.2">
      <c r="B34" s="15" t="s">
        <v>15</v>
      </c>
      <c r="C34" s="16" t="s">
        <v>16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4"/>
    </row>
    <row r="35" spans="2:22" ht="25.5" x14ac:dyDescent="0.2">
      <c r="B35" s="17" t="s">
        <v>20</v>
      </c>
      <c r="C35" s="147"/>
      <c r="D35" s="5" t="s">
        <v>19</v>
      </c>
      <c r="E35" s="4" t="s">
        <v>21</v>
      </c>
      <c r="F35" s="147"/>
      <c r="G35" s="5" t="s">
        <v>12</v>
      </c>
      <c r="H35" s="4" t="s">
        <v>22</v>
      </c>
      <c r="I35" s="148"/>
      <c r="J35" s="5" t="s">
        <v>14</v>
      </c>
      <c r="K35" s="4" t="s">
        <v>23</v>
      </c>
      <c r="L35" s="148"/>
      <c r="M35" s="5" t="s">
        <v>12</v>
      </c>
      <c r="N35" s="4" t="s">
        <v>24</v>
      </c>
      <c r="O35" s="148"/>
      <c r="P35" s="5" t="s">
        <v>14</v>
      </c>
      <c r="Q35" s="4" t="s">
        <v>25</v>
      </c>
      <c r="R35" s="150"/>
      <c r="S35" s="18" t="s">
        <v>26</v>
      </c>
    </row>
    <row r="36" spans="2:22" ht="30" customHeight="1" x14ac:dyDescent="0.2">
      <c r="B36" s="17" t="s">
        <v>27</v>
      </c>
      <c r="C36" s="28" t="s">
        <v>29</v>
      </c>
      <c r="D36" s="5" t="s">
        <v>28</v>
      </c>
      <c r="E36" s="4" t="s">
        <v>36</v>
      </c>
      <c r="F36" s="28" t="s">
        <v>29</v>
      </c>
      <c r="G36" s="5" t="s">
        <v>28</v>
      </c>
      <c r="H36" s="4" t="s">
        <v>30</v>
      </c>
      <c r="I36" s="28" t="s">
        <v>29</v>
      </c>
      <c r="J36" s="5" t="s">
        <v>28</v>
      </c>
      <c r="K36" s="45"/>
      <c r="L36" s="52"/>
      <c r="M36" s="53"/>
      <c r="N36" s="54"/>
      <c r="O36" s="52"/>
      <c r="P36" s="53"/>
      <c r="Q36" s="54"/>
      <c r="R36" s="52"/>
      <c r="S36" s="51"/>
    </row>
    <row r="37" spans="2:22" x14ac:dyDescent="0.2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/>
    </row>
    <row r="38" spans="2:22" x14ac:dyDescent="0.2">
      <c r="B38" s="15" t="s">
        <v>15</v>
      </c>
      <c r="C38" s="16" t="s">
        <v>37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/>
    </row>
    <row r="39" spans="2:22" ht="25.5" x14ac:dyDescent="0.2">
      <c r="B39" s="17" t="s">
        <v>38</v>
      </c>
      <c r="C39" s="147"/>
      <c r="D39" s="5" t="s">
        <v>19</v>
      </c>
      <c r="E39" s="4" t="s">
        <v>21</v>
      </c>
      <c r="F39" s="147"/>
      <c r="G39" s="5" t="s">
        <v>12</v>
      </c>
      <c r="H39" s="4" t="s">
        <v>22</v>
      </c>
      <c r="I39" s="148"/>
      <c r="J39" s="5" t="s">
        <v>14</v>
      </c>
      <c r="K39" s="4" t="s">
        <v>23</v>
      </c>
      <c r="L39" s="148"/>
      <c r="M39" s="5" t="s">
        <v>12</v>
      </c>
      <c r="N39" s="4" t="s">
        <v>24</v>
      </c>
      <c r="O39" s="148"/>
      <c r="P39" s="5" t="s">
        <v>14</v>
      </c>
      <c r="Q39" s="4" t="s">
        <v>25</v>
      </c>
      <c r="R39" s="150"/>
      <c r="S39" s="18" t="s">
        <v>26</v>
      </c>
      <c r="T39" s="156"/>
      <c r="U39" s="157"/>
      <c r="V39" s="157"/>
    </row>
    <row r="40" spans="2:22" ht="30" customHeight="1" thickBot="1" x14ac:dyDescent="0.25">
      <c r="B40" s="19" t="s">
        <v>27</v>
      </c>
      <c r="C40" s="28" t="s">
        <v>29</v>
      </c>
      <c r="D40" s="20" t="s">
        <v>28</v>
      </c>
      <c r="E40" s="21" t="s">
        <v>36</v>
      </c>
      <c r="F40" s="55" t="s">
        <v>29</v>
      </c>
      <c r="G40" s="20" t="s">
        <v>28</v>
      </c>
      <c r="H40" s="21" t="s">
        <v>30</v>
      </c>
      <c r="I40" s="55" t="s">
        <v>29</v>
      </c>
      <c r="J40" s="20" t="s">
        <v>28</v>
      </c>
      <c r="K40" s="22" t="s">
        <v>31</v>
      </c>
      <c r="L40" s="55" t="s">
        <v>29</v>
      </c>
      <c r="M40" s="20" t="s">
        <v>32</v>
      </c>
      <c r="N40" s="59" t="s">
        <v>33</v>
      </c>
      <c r="O40" s="60" t="s">
        <v>29</v>
      </c>
      <c r="P40" s="58" t="s">
        <v>26</v>
      </c>
      <c r="Q40" s="21" t="s">
        <v>34</v>
      </c>
      <c r="R40" s="55" t="s">
        <v>29</v>
      </c>
      <c r="S40" s="23" t="s">
        <v>35</v>
      </c>
    </row>
    <row r="41" spans="2:22" ht="14.25" thickTop="1" thickBot="1" x14ac:dyDescent="0.25"/>
    <row r="42" spans="2:22" ht="16.5" thickTop="1" x14ac:dyDescent="0.25">
      <c r="B42" s="30" t="s">
        <v>57</v>
      </c>
      <c r="C42" s="10"/>
      <c r="D42" s="10"/>
      <c r="E42" s="10"/>
      <c r="F42" s="10"/>
      <c r="G42" s="10"/>
      <c r="H42" s="10"/>
      <c r="I42" s="10"/>
      <c r="J42" s="10"/>
      <c r="K42" s="11"/>
    </row>
    <row r="43" spans="2:22" x14ac:dyDescent="0.2">
      <c r="B43" s="31" t="s">
        <v>40</v>
      </c>
      <c r="C43" s="158" t="s">
        <v>44</v>
      </c>
      <c r="D43" s="158"/>
      <c r="E43" s="13"/>
      <c r="F43" s="13"/>
      <c r="G43" s="13"/>
      <c r="H43" s="13"/>
      <c r="I43" s="13"/>
      <c r="J43" s="13"/>
      <c r="K43" s="14"/>
    </row>
    <row r="44" spans="2:22" x14ac:dyDescent="0.2">
      <c r="B44" s="32" t="s">
        <v>41</v>
      </c>
      <c r="C44" s="159">
        <v>2</v>
      </c>
      <c r="D44" s="159"/>
      <c r="E44" s="56" t="s">
        <v>29</v>
      </c>
      <c r="F44" s="36" t="s">
        <v>26</v>
      </c>
      <c r="G44" s="160" t="s">
        <v>50</v>
      </c>
      <c r="H44" s="161"/>
      <c r="I44" s="166" t="s">
        <v>29</v>
      </c>
      <c r="J44" s="169" t="s">
        <v>26</v>
      </c>
      <c r="K44" s="37"/>
    </row>
    <row r="45" spans="2:22" x14ac:dyDescent="0.2">
      <c r="B45" s="32" t="s">
        <v>42</v>
      </c>
      <c r="C45" s="159">
        <v>6</v>
      </c>
      <c r="D45" s="159"/>
      <c r="E45" s="56" t="s">
        <v>29</v>
      </c>
      <c r="F45" s="36" t="s">
        <v>26</v>
      </c>
      <c r="G45" s="162"/>
      <c r="H45" s="163"/>
      <c r="I45" s="167"/>
      <c r="J45" s="170"/>
      <c r="K45" s="37"/>
    </row>
    <row r="46" spans="2:22" x14ac:dyDescent="0.2">
      <c r="B46" s="32" t="s">
        <v>43</v>
      </c>
      <c r="C46" s="159">
        <v>3</v>
      </c>
      <c r="D46" s="159"/>
      <c r="E46" s="56" t="s">
        <v>29</v>
      </c>
      <c r="F46" s="36" t="s">
        <v>26</v>
      </c>
      <c r="G46" s="164"/>
      <c r="H46" s="165"/>
      <c r="I46" s="168"/>
      <c r="J46" s="171"/>
      <c r="K46" s="37"/>
    </row>
    <row r="47" spans="2:22" ht="13.5" thickBot="1" x14ac:dyDescent="0.25">
      <c r="B47" s="33"/>
      <c r="C47" s="34"/>
      <c r="D47" s="34"/>
      <c r="E47" s="34"/>
      <c r="F47" s="34"/>
      <c r="G47" s="34"/>
      <c r="H47" s="34"/>
      <c r="I47" s="34"/>
      <c r="J47" s="34"/>
      <c r="K47" s="35"/>
    </row>
    <row r="48" spans="2:22" ht="13.5" thickTop="1" x14ac:dyDescent="0.2"/>
  </sheetData>
  <sheetProtection password="CAFA" sheet="1" objects="1" scenarios="1"/>
  <mergeCells count="21">
    <mergeCell ref="T29:V29"/>
    <mergeCell ref="C5:E5"/>
    <mergeCell ref="H5:J5"/>
    <mergeCell ref="L5:O5"/>
    <mergeCell ref="L6:O6"/>
    <mergeCell ref="H7:J7"/>
    <mergeCell ref="C8:E8"/>
    <mergeCell ref="H8:J8"/>
    <mergeCell ref="H10:O10"/>
    <mergeCell ref="F8:G8"/>
    <mergeCell ref="L8:O8"/>
    <mergeCell ref="L7:O7"/>
    <mergeCell ref="T19:V19"/>
    <mergeCell ref="T39:V39"/>
    <mergeCell ref="C43:D43"/>
    <mergeCell ref="C44:D44"/>
    <mergeCell ref="G44:H46"/>
    <mergeCell ref="I44:I46"/>
    <mergeCell ref="J44:J46"/>
    <mergeCell ref="C45:D45"/>
    <mergeCell ref="C46:D46"/>
  </mergeCells>
  <phoneticPr fontId="0" type="noConversion"/>
  <conditionalFormatting sqref="F35">
    <cfRule type="cellIs" priority="1" stopIfTrue="1" operator="greaterThan">
      <formula>200</formula>
    </cfRule>
  </conditionalFormatting>
  <conditionalFormatting sqref="F25">
    <cfRule type="cellIs" dxfId="23" priority="2" stopIfTrue="1" operator="greaterThan">
      <formula>250</formula>
    </cfRule>
  </conditionalFormatting>
  <conditionalFormatting sqref="F15">
    <cfRule type="cellIs" dxfId="22" priority="3" stopIfTrue="1" operator="greaterThan">
      <formula>450</formula>
    </cfRule>
  </conditionalFormatting>
  <pageMargins left="0.17" right="0.17" top="0.19" bottom="0.18" header="0.17" footer="0.17"/>
  <pageSetup paperSize="9" scale="63" fitToHeight="2" orientation="landscape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zoomScale="75" workbookViewId="0">
      <selection activeCell="Q2" sqref="Q2"/>
    </sheetView>
  </sheetViews>
  <sheetFormatPr defaultColWidth="11.42578125" defaultRowHeight="12.75" x14ac:dyDescent="0.2"/>
  <cols>
    <col min="1" max="1" width="0.5703125" style="70" customWidth="1"/>
    <col min="2" max="2" width="29.7109375" style="70" customWidth="1"/>
    <col min="3" max="3" width="10.7109375" style="70" customWidth="1"/>
    <col min="4" max="4" width="6.140625" style="70" customWidth="1"/>
    <col min="5" max="5" width="11.7109375" style="70" customWidth="1"/>
    <col min="6" max="6" width="10.7109375" style="70" customWidth="1"/>
    <col min="7" max="7" width="6.140625" style="70" customWidth="1"/>
    <col min="8" max="8" width="11.7109375" style="70" customWidth="1"/>
    <col min="9" max="9" width="10.7109375" style="70" customWidth="1"/>
    <col min="10" max="10" width="6.28515625" style="70" customWidth="1"/>
    <col min="11" max="12" width="10.7109375" style="70" customWidth="1"/>
    <col min="13" max="13" width="6.28515625" style="70" customWidth="1"/>
    <col min="14" max="14" width="14.7109375" style="70" customWidth="1"/>
    <col min="15" max="15" width="13.140625" style="70" customWidth="1"/>
    <col min="16" max="16" width="6.28515625" style="70" customWidth="1"/>
    <col min="17" max="17" width="13.7109375" style="70" customWidth="1"/>
    <col min="18" max="18" width="10.7109375" style="70" customWidth="1"/>
    <col min="19" max="19" width="6.28515625" style="70" customWidth="1"/>
    <col min="20" max="16384" width="11.42578125" style="70"/>
  </cols>
  <sheetData>
    <row r="1" spans="2:19" ht="15.75" x14ac:dyDescent="0.25">
      <c r="H1" s="71" t="s">
        <v>63</v>
      </c>
    </row>
    <row r="2" spans="2:19" x14ac:dyDescent="0.2">
      <c r="H2" s="72" t="s">
        <v>0</v>
      </c>
    </row>
    <row r="3" spans="2:19" ht="6.75" customHeight="1" x14ac:dyDescent="0.2"/>
    <row r="4" spans="2:19" ht="15.75" x14ac:dyDescent="0.25">
      <c r="D4" s="73" t="s">
        <v>65</v>
      </c>
    </row>
    <row r="5" spans="2:19" ht="5.25" customHeight="1" x14ac:dyDescent="0.2"/>
    <row r="6" spans="2:19" ht="13.5" thickBot="1" x14ac:dyDescent="0.25"/>
    <row r="7" spans="2:19" s="78" customFormat="1" ht="17.100000000000001" customHeight="1" thickTop="1" x14ac:dyDescent="0.2">
      <c r="B7" s="74" t="s">
        <v>52</v>
      </c>
      <c r="C7" s="216" t="s">
        <v>45</v>
      </c>
      <c r="D7" s="217"/>
      <c r="E7" s="218"/>
      <c r="F7" s="75" t="s">
        <v>2</v>
      </c>
      <c r="G7" s="76"/>
      <c r="H7" s="216" t="s">
        <v>46</v>
      </c>
      <c r="I7" s="217"/>
      <c r="J7" s="218"/>
      <c r="K7" s="77" t="s">
        <v>1</v>
      </c>
      <c r="L7" s="216" t="s">
        <v>47</v>
      </c>
      <c r="M7" s="217"/>
      <c r="N7" s="217"/>
      <c r="O7" s="219"/>
    </row>
    <row r="8" spans="2:19" s="78" customFormat="1" ht="17.100000000000001" customHeight="1" x14ac:dyDescent="0.2">
      <c r="B8" s="79" t="s">
        <v>10</v>
      </c>
      <c r="C8" s="63">
        <v>230</v>
      </c>
      <c r="D8" s="80" t="s">
        <v>3</v>
      </c>
      <c r="E8" s="80"/>
      <c r="F8" s="81" t="s">
        <v>51</v>
      </c>
      <c r="G8" s="82"/>
      <c r="H8" s="63">
        <v>35</v>
      </c>
      <c r="I8" s="80" t="s">
        <v>7</v>
      </c>
      <c r="J8" s="82"/>
      <c r="K8" s="83" t="s">
        <v>5</v>
      </c>
      <c r="L8" s="220"/>
      <c r="M8" s="221"/>
      <c r="N8" s="221"/>
      <c r="O8" s="222"/>
    </row>
    <row r="9" spans="2:19" s="78" customFormat="1" ht="17.100000000000001" customHeight="1" x14ac:dyDescent="0.2">
      <c r="B9" s="84" t="s">
        <v>55</v>
      </c>
      <c r="C9" s="64">
        <v>1000</v>
      </c>
      <c r="D9" s="85" t="s">
        <v>4</v>
      </c>
      <c r="E9" s="80"/>
      <c r="F9" s="81" t="s">
        <v>8</v>
      </c>
      <c r="G9" s="82"/>
      <c r="H9" s="220" t="s">
        <v>49</v>
      </c>
      <c r="I9" s="221"/>
      <c r="J9" s="223"/>
      <c r="K9" s="83" t="s">
        <v>6</v>
      </c>
      <c r="L9" s="65">
        <v>40344</v>
      </c>
      <c r="M9" s="86"/>
      <c r="N9" s="80"/>
      <c r="O9" s="87"/>
    </row>
    <row r="10" spans="2:19" s="78" customFormat="1" ht="17.100000000000001" customHeight="1" thickBot="1" x14ac:dyDescent="0.25">
      <c r="B10" s="88" t="s">
        <v>53</v>
      </c>
      <c r="C10" s="224"/>
      <c r="D10" s="225"/>
      <c r="E10" s="226"/>
      <c r="F10" s="89" t="s">
        <v>9</v>
      </c>
      <c r="G10" s="90"/>
      <c r="H10" s="227" t="s">
        <v>48</v>
      </c>
      <c r="I10" s="228"/>
      <c r="J10" s="229"/>
      <c r="K10" s="91"/>
      <c r="L10" s="92"/>
      <c r="M10" s="91"/>
      <c r="N10" s="91"/>
      <c r="O10" s="93"/>
    </row>
    <row r="11" spans="2:19" ht="14.25" thickTop="1" thickBot="1" x14ac:dyDescent="0.25">
      <c r="B11" s="94"/>
      <c r="C11" s="95"/>
      <c r="D11" s="96"/>
      <c r="E11" s="96"/>
      <c r="F11" s="96"/>
      <c r="G11" s="96"/>
      <c r="H11" s="94"/>
      <c r="I11" s="96"/>
      <c r="J11" s="96"/>
      <c r="K11" s="94"/>
      <c r="L11" s="96"/>
      <c r="M11" s="96"/>
      <c r="N11" s="96"/>
      <c r="O11" s="94"/>
    </row>
    <row r="12" spans="2:19" s="78" customFormat="1" ht="17.100000000000001" customHeight="1" thickTop="1" thickBot="1" x14ac:dyDescent="0.25">
      <c r="B12" s="97" t="s">
        <v>11</v>
      </c>
      <c r="C12" s="66">
        <v>1047.2</v>
      </c>
      <c r="D12" s="98" t="s">
        <v>4</v>
      </c>
      <c r="E12" s="98"/>
      <c r="F12" s="99" t="s">
        <v>54</v>
      </c>
      <c r="G12" s="100"/>
      <c r="H12" s="230"/>
      <c r="I12" s="231"/>
      <c r="J12" s="231"/>
      <c r="K12" s="231"/>
      <c r="L12" s="231"/>
      <c r="M12" s="231"/>
      <c r="N12" s="231"/>
      <c r="O12" s="232"/>
    </row>
    <row r="13" spans="2:19" ht="30" customHeight="1" thickTop="1" thickBot="1" x14ac:dyDescent="0.25"/>
    <row r="14" spans="2:19" ht="16.5" thickTop="1" x14ac:dyDescent="0.25">
      <c r="B14" s="101" t="s">
        <v>56</v>
      </c>
      <c r="C14" s="102">
        <v>1000</v>
      </c>
      <c r="D14" s="103" t="s">
        <v>12</v>
      </c>
      <c r="E14" s="103"/>
      <c r="F14" s="104"/>
      <c r="G14" s="105" t="s">
        <v>13</v>
      </c>
      <c r="H14" s="141">
        <v>20.7</v>
      </c>
      <c r="I14" s="106" t="s">
        <v>14</v>
      </c>
      <c r="J14" s="104"/>
      <c r="K14" s="106" t="s">
        <v>17</v>
      </c>
      <c r="L14" s="104"/>
      <c r="M14" s="104"/>
      <c r="N14" s="107">
        <v>190</v>
      </c>
      <c r="O14" s="106" t="s">
        <v>18</v>
      </c>
      <c r="P14" s="94"/>
      <c r="Q14" s="94"/>
      <c r="R14" s="94"/>
      <c r="S14" s="108"/>
    </row>
    <row r="15" spans="2:19" x14ac:dyDescent="0.2">
      <c r="B15" s="109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110"/>
    </row>
    <row r="16" spans="2:19" x14ac:dyDescent="0.2">
      <c r="B16" s="111" t="s">
        <v>15</v>
      </c>
      <c r="C16" s="112" t="s">
        <v>16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110"/>
    </row>
    <row r="17" spans="2:22" ht="38.25" x14ac:dyDescent="0.2">
      <c r="B17" s="113" t="s">
        <v>20</v>
      </c>
      <c r="C17" s="67">
        <v>270</v>
      </c>
      <c r="D17" s="114" t="s">
        <v>19</v>
      </c>
      <c r="E17" s="115" t="s">
        <v>21</v>
      </c>
      <c r="F17" s="67">
        <v>451</v>
      </c>
      <c r="G17" s="114" t="s">
        <v>12</v>
      </c>
      <c r="H17" s="115" t="s">
        <v>22</v>
      </c>
      <c r="I17" s="68">
        <v>9.39</v>
      </c>
      <c r="J17" s="114" t="s">
        <v>14</v>
      </c>
      <c r="K17" s="115" t="s">
        <v>23</v>
      </c>
      <c r="L17" s="68">
        <v>998</v>
      </c>
      <c r="M17" s="114" t="s">
        <v>12</v>
      </c>
      <c r="N17" s="115" t="s">
        <v>24</v>
      </c>
      <c r="O17" s="68">
        <v>60.1</v>
      </c>
      <c r="P17" s="114" t="s">
        <v>14</v>
      </c>
      <c r="Q17" s="115" t="s">
        <v>25</v>
      </c>
      <c r="R17" s="69">
        <v>124</v>
      </c>
      <c r="S17" s="117" t="s">
        <v>26</v>
      </c>
      <c r="T17" s="213" t="str">
        <f>IF(R17&gt;R21," Energy consumption correct ?, should be less than W high","")</f>
        <v xml:space="preserve"> Energy consumption correct ?, should be less than W high</v>
      </c>
      <c r="U17" s="215"/>
      <c r="V17" s="215"/>
    </row>
    <row r="18" spans="2:22" ht="30" customHeight="1" x14ac:dyDescent="0.2">
      <c r="B18" s="113" t="s">
        <v>27</v>
      </c>
      <c r="C18" s="116">
        <f>O17-I17</f>
        <v>50.71</v>
      </c>
      <c r="D18" s="114" t="s">
        <v>28</v>
      </c>
      <c r="E18" s="115" t="s">
        <v>36</v>
      </c>
      <c r="F18" s="116">
        <f>0.55*F17*C18/(4.187*L17)+C18</f>
        <v>53.720227644206496</v>
      </c>
      <c r="G18" s="114" t="s">
        <v>28</v>
      </c>
      <c r="H18" s="115" t="s">
        <v>30</v>
      </c>
      <c r="I18" s="116">
        <f>F18*L17/C14</f>
        <v>53.612787188918084</v>
      </c>
      <c r="J18" s="114" t="s">
        <v>28</v>
      </c>
      <c r="K18" s="81"/>
      <c r="L18" s="118"/>
      <c r="M18" s="119"/>
      <c r="N18" s="120"/>
      <c r="O18" s="118"/>
      <c r="P18" s="119"/>
      <c r="Q18" s="120"/>
      <c r="R18" s="118"/>
      <c r="S18" s="121"/>
    </row>
    <row r="19" spans="2:22" x14ac:dyDescent="0.2">
      <c r="B19" s="109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110"/>
    </row>
    <row r="20" spans="2:22" x14ac:dyDescent="0.2">
      <c r="B20" s="111" t="s">
        <v>15</v>
      </c>
      <c r="C20" s="112" t="s">
        <v>37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110"/>
    </row>
    <row r="21" spans="2:22" ht="30" customHeight="1" x14ac:dyDescent="0.2">
      <c r="B21" s="113" t="s">
        <v>38</v>
      </c>
      <c r="C21" s="67">
        <v>320</v>
      </c>
      <c r="D21" s="114" t="s">
        <v>19</v>
      </c>
      <c r="E21" s="115" t="s">
        <v>21</v>
      </c>
      <c r="F21" s="67">
        <v>412.3</v>
      </c>
      <c r="G21" s="114" t="s">
        <v>12</v>
      </c>
      <c r="H21" s="115" t="s">
        <v>22</v>
      </c>
      <c r="I21" s="68">
        <v>10.4</v>
      </c>
      <c r="J21" s="114" t="s">
        <v>14</v>
      </c>
      <c r="K21" s="115" t="s">
        <v>23</v>
      </c>
      <c r="L21" s="68">
        <v>1000.1</v>
      </c>
      <c r="M21" s="114" t="s">
        <v>12</v>
      </c>
      <c r="N21" s="115" t="s">
        <v>24</v>
      </c>
      <c r="O21" s="68">
        <v>61.2</v>
      </c>
      <c r="P21" s="114" t="s">
        <v>14</v>
      </c>
      <c r="Q21" s="115" t="s">
        <v>25</v>
      </c>
      <c r="R21" s="69">
        <v>123.3</v>
      </c>
      <c r="S21" s="117" t="s">
        <v>26</v>
      </c>
      <c r="T21" s="213" t="str">
        <f>IF(O21-O17&lt;2,"Temperatur-difference too low between T low and T high (&gt;2K)","")</f>
        <v>Temperatur-difference too low between T low and T high (&gt;2K)</v>
      </c>
      <c r="U21" s="214"/>
      <c r="V21" s="214"/>
    </row>
    <row r="22" spans="2:22" ht="26.25" thickBot="1" x14ac:dyDescent="0.25">
      <c r="B22" s="122" t="s">
        <v>27</v>
      </c>
      <c r="C22" s="123">
        <f>O21-I21</f>
        <v>50.800000000000004</v>
      </c>
      <c r="D22" s="124" t="s">
        <v>28</v>
      </c>
      <c r="E22" s="125" t="s">
        <v>36</v>
      </c>
      <c r="F22" s="123">
        <f>0.55*F21*C22/(4.187*L21)+C22</f>
        <v>53.551017470500383</v>
      </c>
      <c r="G22" s="124" t="s">
        <v>28</v>
      </c>
      <c r="H22" s="125" t="s">
        <v>30</v>
      </c>
      <c r="I22" s="123">
        <f>F22*L21/C14</f>
        <v>53.556372572247433</v>
      </c>
      <c r="J22" s="124" t="s">
        <v>28</v>
      </c>
      <c r="K22" s="126" t="s">
        <v>39</v>
      </c>
      <c r="L22" s="127">
        <f>(R21-R17)/(I22-I18)</f>
        <v>12.408131816025836</v>
      </c>
      <c r="M22" s="124" t="s">
        <v>32</v>
      </c>
      <c r="N22" s="128" t="s">
        <v>33</v>
      </c>
      <c r="O22" s="129">
        <f>R21+L22*(50-I22)</f>
        <v>79.17206033665498</v>
      </c>
      <c r="P22" s="130" t="s">
        <v>26</v>
      </c>
      <c r="Q22" s="125" t="s">
        <v>34</v>
      </c>
      <c r="R22" s="123">
        <f>C17*50/I18</f>
        <v>251.80559914613968</v>
      </c>
      <c r="S22" s="131" t="s">
        <v>35</v>
      </c>
    </row>
    <row r="23" spans="2:22" ht="30" customHeight="1" thickTop="1" thickBot="1" x14ac:dyDescent="0.25"/>
    <row r="24" spans="2:22" ht="16.5" thickTop="1" x14ac:dyDescent="0.25">
      <c r="B24" s="101" t="s">
        <v>56</v>
      </c>
      <c r="C24" s="102">
        <v>350</v>
      </c>
      <c r="D24" s="103" t="s">
        <v>12</v>
      </c>
      <c r="E24" s="103"/>
      <c r="F24" s="104"/>
      <c r="G24" s="105" t="s">
        <v>13</v>
      </c>
      <c r="H24" s="141">
        <v>25</v>
      </c>
      <c r="I24" s="106" t="s">
        <v>14</v>
      </c>
      <c r="J24" s="104"/>
      <c r="K24" s="106" t="s">
        <v>17</v>
      </c>
      <c r="L24" s="104"/>
      <c r="M24" s="104"/>
      <c r="N24" s="107">
        <v>140</v>
      </c>
      <c r="O24" s="106" t="s">
        <v>18</v>
      </c>
      <c r="P24" s="94"/>
      <c r="Q24" s="94"/>
      <c r="R24" s="94"/>
      <c r="S24" s="108"/>
    </row>
    <row r="25" spans="2:22" x14ac:dyDescent="0.2">
      <c r="B25" s="109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110"/>
    </row>
    <row r="26" spans="2:22" x14ac:dyDescent="0.2">
      <c r="B26" s="111" t="s">
        <v>15</v>
      </c>
      <c r="C26" s="112" t="s">
        <v>16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110"/>
    </row>
    <row r="27" spans="2:22" ht="38.25" x14ac:dyDescent="0.2">
      <c r="B27" s="113" t="s">
        <v>20</v>
      </c>
      <c r="C27" s="67">
        <v>90</v>
      </c>
      <c r="D27" s="114" t="s">
        <v>19</v>
      </c>
      <c r="E27" s="115" t="s">
        <v>21</v>
      </c>
      <c r="F27" s="67">
        <v>185.1</v>
      </c>
      <c r="G27" s="114" t="s">
        <v>12</v>
      </c>
      <c r="H27" s="115" t="s">
        <v>22</v>
      </c>
      <c r="I27" s="68">
        <v>9.8000000000000007</v>
      </c>
      <c r="J27" s="114" t="s">
        <v>14</v>
      </c>
      <c r="K27" s="115" t="s">
        <v>23</v>
      </c>
      <c r="L27" s="68">
        <v>350.1</v>
      </c>
      <c r="M27" s="114" t="s">
        <v>12</v>
      </c>
      <c r="N27" s="115" t="s">
        <v>24</v>
      </c>
      <c r="O27" s="68">
        <v>54.3</v>
      </c>
      <c r="P27" s="114" t="s">
        <v>14</v>
      </c>
      <c r="Q27" s="115" t="s">
        <v>25</v>
      </c>
      <c r="R27" s="69">
        <v>36.67</v>
      </c>
      <c r="S27" s="117" t="s">
        <v>26</v>
      </c>
    </row>
    <row r="28" spans="2:22" ht="25.5" x14ac:dyDescent="0.2">
      <c r="B28" s="113" t="s">
        <v>27</v>
      </c>
      <c r="C28" s="116">
        <f>O27-I27</f>
        <v>44.5</v>
      </c>
      <c r="D28" s="114" t="s">
        <v>28</v>
      </c>
      <c r="E28" s="115" t="s">
        <v>36</v>
      </c>
      <c r="F28" s="116">
        <f>0.55*F27*C28/(4.187*L27)+C28</f>
        <v>47.590537713234482</v>
      </c>
      <c r="G28" s="114" t="s">
        <v>28</v>
      </c>
      <c r="H28" s="115" t="s">
        <v>30</v>
      </c>
      <c r="I28" s="116">
        <f>F28*L27/C24</f>
        <v>47.604135009723976</v>
      </c>
      <c r="J28" s="114" t="s">
        <v>28</v>
      </c>
      <c r="K28" s="81"/>
      <c r="L28" s="118"/>
      <c r="M28" s="119"/>
      <c r="N28" s="120"/>
      <c r="O28" s="118"/>
      <c r="P28" s="119"/>
      <c r="Q28" s="120"/>
      <c r="R28" s="118"/>
      <c r="S28" s="121"/>
    </row>
    <row r="29" spans="2:22" x14ac:dyDescent="0.2">
      <c r="B29" s="109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110"/>
    </row>
    <row r="30" spans="2:22" x14ac:dyDescent="0.2">
      <c r="B30" s="111" t="s">
        <v>15</v>
      </c>
      <c r="C30" s="112" t="s">
        <v>37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110"/>
    </row>
    <row r="31" spans="2:22" ht="38.25" x14ac:dyDescent="0.2">
      <c r="B31" s="113" t="s">
        <v>38</v>
      </c>
      <c r="C31" s="67">
        <v>110</v>
      </c>
      <c r="D31" s="114" t="s">
        <v>19</v>
      </c>
      <c r="E31" s="115" t="s">
        <v>21</v>
      </c>
      <c r="F31" s="67">
        <v>185.1</v>
      </c>
      <c r="G31" s="114" t="s">
        <v>12</v>
      </c>
      <c r="H31" s="115" t="s">
        <v>22</v>
      </c>
      <c r="I31" s="68">
        <v>10.4</v>
      </c>
      <c r="J31" s="114" t="s">
        <v>14</v>
      </c>
      <c r="K31" s="115" t="s">
        <v>23</v>
      </c>
      <c r="L31" s="68">
        <v>350.4</v>
      </c>
      <c r="M31" s="114" t="s">
        <v>12</v>
      </c>
      <c r="N31" s="115" t="s">
        <v>24</v>
      </c>
      <c r="O31" s="68">
        <v>64.400000000000006</v>
      </c>
      <c r="P31" s="114" t="s">
        <v>14</v>
      </c>
      <c r="Q31" s="115" t="s">
        <v>25</v>
      </c>
      <c r="R31" s="69">
        <v>45.2</v>
      </c>
      <c r="S31" s="117" t="s">
        <v>26</v>
      </c>
      <c r="T31" s="213" t="str">
        <f>IF(O31-O27&lt;2,"Temperatur-difference too low between T low and T high (&gt;2K)","")</f>
        <v/>
      </c>
      <c r="U31" s="214"/>
      <c r="V31" s="214"/>
    </row>
    <row r="32" spans="2:22" ht="26.25" thickBot="1" x14ac:dyDescent="0.25">
      <c r="B32" s="122" t="s">
        <v>27</v>
      </c>
      <c r="C32" s="123">
        <f>O31-I31</f>
        <v>54.000000000000007</v>
      </c>
      <c r="D32" s="124" t="s">
        <v>28</v>
      </c>
      <c r="E32" s="125" t="s">
        <v>36</v>
      </c>
      <c r="F32" s="123">
        <f>0.55*F31*C32/(4.187*L31)+C32</f>
        <v>57.74710454079981</v>
      </c>
      <c r="G32" s="124" t="s">
        <v>28</v>
      </c>
      <c r="H32" s="125" t="s">
        <v>30</v>
      </c>
      <c r="I32" s="123">
        <f>F32*L31/C24</f>
        <v>57.813101231703584</v>
      </c>
      <c r="J32" s="124" t="s">
        <v>28</v>
      </c>
      <c r="K32" s="126" t="s">
        <v>31</v>
      </c>
      <c r="L32" s="127">
        <f>(R31-R27)/(I32-I28)</f>
        <v>0.83554003554592615</v>
      </c>
      <c r="M32" s="124" t="s">
        <v>32</v>
      </c>
      <c r="N32" s="128" t="s">
        <v>33</v>
      </c>
      <c r="O32" s="129">
        <f>R31+L32*(50-I32)</f>
        <v>38.67184111913847</v>
      </c>
      <c r="P32" s="130" t="s">
        <v>26</v>
      </c>
      <c r="Q32" s="125" t="s">
        <v>34</v>
      </c>
      <c r="R32" s="123">
        <f>C27*50/I28</f>
        <v>94.529603343927931</v>
      </c>
      <c r="S32" s="131" t="s">
        <v>35</v>
      </c>
    </row>
    <row r="33" spans="2:22" ht="30" customHeight="1" thickTop="1" thickBot="1" x14ac:dyDescent="0.25"/>
    <row r="34" spans="2:22" ht="16.5" thickTop="1" x14ac:dyDescent="0.25">
      <c r="B34" s="101" t="s">
        <v>56</v>
      </c>
      <c r="C34" s="102">
        <v>275</v>
      </c>
      <c r="D34" s="103" t="s">
        <v>12</v>
      </c>
      <c r="E34" s="103"/>
      <c r="F34" s="104"/>
      <c r="G34" s="105" t="s">
        <v>13</v>
      </c>
      <c r="H34" s="141">
        <v>24.6</v>
      </c>
      <c r="I34" s="106" t="s">
        <v>14</v>
      </c>
      <c r="J34" s="104"/>
      <c r="K34" s="106" t="s">
        <v>17</v>
      </c>
      <c r="L34" s="104"/>
      <c r="M34" s="104"/>
      <c r="N34" s="107">
        <v>90</v>
      </c>
      <c r="O34" s="106" t="s">
        <v>18</v>
      </c>
      <c r="P34" s="94"/>
      <c r="Q34" s="94"/>
      <c r="R34" s="94"/>
      <c r="S34" s="108"/>
    </row>
    <row r="35" spans="2:22" x14ac:dyDescent="0.2">
      <c r="B35" s="109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0"/>
    </row>
    <row r="36" spans="2:22" x14ac:dyDescent="0.2">
      <c r="B36" s="111" t="s">
        <v>15</v>
      </c>
      <c r="C36" s="112" t="s">
        <v>16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110"/>
    </row>
    <row r="37" spans="2:22" ht="38.25" x14ac:dyDescent="0.2">
      <c r="B37" s="113" t="s">
        <v>20</v>
      </c>
      <c r="C37" s="67">
        <v>80</v>
      </c>
      <c r="D37" s="114" t="s">
        <v>19</v>
      </c>
      <c r="E37" s="115" t="s">
        <v>21</v>
      </c>
      <c r="F37" s="67">
        <v>173.5</v>
      </c>
      <c r="G37" s="114" t="s">
        <v>12</v>
      </c>
      <c r="H37" s="115" t="s">
        <v>22</v>
      </c>
      <c r="I37" s="68">
        <v>10.5</v>
      </c>
      <c r="J37" s="114" t="s">
        <v>14</v>
      </c>
      <c r="K37" s="115" t="s">
        <v>23</v>
      </c>
      <c r="L37" s="68">
        <v>275.3</v>
      </c>
      <c r="M37" s="114" t="s">
        <v>12</v>
      </c>
      <c r="N37" s="115" t="s">
        <v>24</v>
      </c>
      <c r="O37" s="68">
        <v>55.1</v>
      </c>
      <c r="P37" s="114" t="s">
        <v>14</v>
      </c>
      <c r="Q37" s="115" t="s">
        <v>25</v>
      </c>
      <c r="R37" s="69">
        <v>32.49</v>
      </c>
      <c r="S37" s="117" t="s">
        <v>26</v>
      </c>
    </row>
    <row r="38" spans="2:22" ht="25.5" x14ac:dyDescent="0.2">
      <c r="B38" s="113" t="s">
        <v>27</v>
      </c>
      <c r="C38" s="116">
        <f>O37-I37</f>
        <v>44.6</v>
      </c>
      <c r="D38" s="114" t="s">
        <v>28</v>
      </c>
      <c r="E38" s="115" t="s">
        <v>36</v>
      </c>
      <c r="F38" s="116">
        <f>0.55*F37*C38/(4.187*L37)+C38</f>
        <v>48.292222419539975</v>
      </c>
      <c r="G38" s="114" t="s">
        <v>28</v>
      </c>
      <c r="H38" s="115" t="s">
        <v>30</v>
      </c>
      <c r="I38" s="116">
        <f>F38*L37/C34</f>
        <v>48.344904843997661</v>
      </c>
      <c r="J38" s="114" t="s">
        <v>28</v>
      </c>
      <c r="K38" s="81"/>
      <c r="L38" s="118"/>
      <c r="M38" s="119"/>
      <c r="N38" s="120"/>
      <c r="O38" s="118"/>
      <c r="P38" s="119"/>
      <c r="Q38" s="120"/>
      <c r="R38" s="118"/>
      <c r="S38" s="121"/>
    </row>
    <row r="39" spans="2:22" x14ac:dyDescent="0.2">
      <c r="B39" s="109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110"/>
    </row>
    <row r="40" spans="2:22" x14ac:dyDescent="0.2">
      <c r="B40" s="111" t="s">
        <v>15</v>
      </c>
      <c r="C40" s="112" t="s">
        <v>37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110"/>
    </row>
    <row r="41" spans="2:22" ht="38.25" x14ac:dyDescent="0.2">
      <c r="B41" s="113" t="s">
        <v>38</v>
      </c>
      <c r="C41" s="67">
        <v>90</v>
      </c>
      <c r="D41" s="114" t="s">
        <v>19</v>
      </c>
      <c r="E41" s="115" t="s">
        <v>21</v>
      </c>
      <c r="F41" s="67">
        <v>173.5</v>
      </c>
      <c r="G41" s="114" t="s">
        <v>12</v>
      </c>
      <c r="H41" s="115" t="s">
        <v>22</v>
      </c>
      <c r="I41" s="68">
        <v>9.9</v>
      </c>
      <c r="J41" s="114" t="s">
        <v>14</v>
      </c>
      <c r="K41" s="115" t="s">
        <v>23</v>
      </c>
      <c r="L41" s="68">
        <v>274.7</v>
      </c>
      <c r="M41" s="114" t="s">
        <v>12</v>
      </c>
      <c r="N41" s="115" t="s">
        <v>24</v>
      </c>
      <c r="O41" s="68">
        <v>60.2</v>
      </c>
      <c r="P41" s="114" t="s">
        <v>14</v>
      </c>
      <c r="Q41" s="115" t="s">
        <v>25</v>
      </c>
      <c r="R41" s="69">
        <v>36.770000000000003</v>
      </c>
      <c r="S41" s="117" t="s">
        <v>26</v>
      </c>
      <c r="T41" s="213" t="str">
        <f>IF(O41-O37&lt;2,"Temperatur-difference too low between T low and T high (&gt;2K)","")</f>
        <v/>
      </c>
      <c r="U41" s="214"/>
      <c r="V41" s="214"/>
    </row>
    <row r="42" spans="2:22" ht="26.25" thickBot="1" x14ac:dyDescent="0.25">
      <c r="B42" s="122" t="s">
        <v>27</v>
      </c>
      <c r="C42" s="123">
        <f>O41-I41</f>
        <v>50.300000000000004</v>
      </c>
      <c r="D42" s="124" t="s">
        <v>28</v>
      </c>
      <c r="E42" s="125" t="s">
        <v>36</v>
      </c>
      <c r="F42" s="123">
        <f>0.55*F41*C42/(4.187*L41)+C42</f>
        <v>54.473193606608561</v>
      </c>
      <c r="G42" s="124" t="s">
        <v>28</v>
      </c>
      <c r="H42" s="125" t="s">
        <v>30</v>
      </c>
      <c r="I42" s="123">
        <f>F42*L41/C34</f>
        <v>54.413768304492258</v>
      </c>
      <c r="J42" s="124" t="s">
        <v>28</v>
      </c>
      <c r="K42" s="126" t="s">
        <v>31</v>
      </c>
      <c r="L42" s="127">
        <f>(R41-R37)/(I42-I38)</f>
        <v>0.70523913214735456</v>
      </c>
      <c r="M42" s="124" t="s">
        <v>32</v>
      </c>
      <c r="N42" s="128" t="s">
        <v>33</v>
      </c>
      <c r="O42" s="129">
        <f>R41+L42*(50-I42)</f>
        <v>33.65723787144038</v>
      </c>
      <c r="P42" s="130" t="s">
        <v>26</v>
      </c>
      <c r="Q42" s="125" t="s">
        <v>34</v>
      </c>
      <c r="R42" s="123">
        <f>C37*50/I38</f>
        <v>82.738812143853593</v>
      </c>
      <c r="S42" s="131" t="s">
        <v>35</v>
      </c>
    </row>
    <row r="43" spans="2:22" ht="14.25" thickTop="1" thickBot="1" x14ac:dyDescent="0.25"/>
    <row r="44" spans="2:22" ht="16.5" thickTop="1" x14ac:dyDescent="0.25">
      <c r="B44" s="132" t="s">
        <v>57</v>
      </c>
      <c r="C44" s="94"/>
      <c r="D44" s="94"/>
      <c r="E44" s="94"/>
      <c r="F44" s="94"/>
      <c r="G44" s="94"/>
      <c r="H44" s="94"/>
      <c r="I44" s="94"/>
      <c r="J44" s="94"/>
      <c r="K44" s="108"/>
    </row>
    <row r="45" spans="2:22" x14ac:dyDescent="0.2">
      <c r="B45" s="133" t="s">
        <v>40</v>
      </c>
      <c r="C45" s="203" t="s">
        <v>44</v>
      </c>
      <c r="D45" s="203"/>
      <c r="E45" s="96"/>
      <c r="F45" s="96"/>
      <c r="G45" s="96"/>
      <c r="H45" s="96"/>
      <c r="I45" s="96"/>
      <c r="J45" s="96"/>
      <c r="K45" s="110"/>
    </row>
    <row r="46" spans="2:22" x14ac:dyDescent="0.2">
      <c r="B46" s="134" t="s">
        <v>41</v>
      </c>
      <c r="C46" s="202">
        <v>2</v>
      </c>
      <c r="D46" s="202"/>
      <c r="E46" s="135">
        <f>O22*C46/11</f>
        <v>14.394920061209996</v>
      </c>
      <c r="F46" s="136" t="s">
        <v>26</v>
      </c>
      <c r="G46" s="204" t="s">
        <v>50</v>
      </c>
      <c r="H46" s="205"/>
      <c r="I46" s="210">
        <f>SUM(E46:E48)</f>
        <v>44.667898272951092</v>
      </c>
      <c r="J46" s="199" t="s">
        <v>26</v>
      </c>
      <c r="K46" s="137"/>
    </row>
    <row r="47" spans="2:22" x14ac:dyDescent="0.2">
      <c r="B47" s="134" t="s">
        <v>42</v>
      </c>
      <c r="C47" s="202">
        <v>6</v>
      </c>
      <c r="D47" s="202"/>
      <c r="E47" s="135">
        <f>O32*C47/11</f>
        <v>21.093731519530078</v>
      </c>
      <c r="F47" s="136" t="s">
        <v>26</v>
      </c>
      <c r="G47" s="206"/>
      <c r="H47" s="207"/>
      <c r="I47" s="211"/>
      <c r="J47" s="200"/>
      <c r="K47" s="137"/>
    </row>
    <row r="48" spans="2:22" x14ac:dyDescent="0.2">
      <c r="B48" s="134" t="s">
        <v>43</v>
      </c>
      <c r="C48" s="202">
        <v>3</v>
      </c>
      <c r="D48" s="202"/>
      <c r="E48" s="135">
        <f>O42*C48/11</f>
        <v>9.179246692211013</v>
      </c>
      <c r="F48" s="136" t="s">
        <v>26</v>
      </c>
      <c r="G48" s="208"/>
      <c r="H48" s="209"/>
      <c r="I48" s="212"/>
      <c r="J48" s="201"/>
      <c r="K48" s="137"/>
    </row>
    <row r="49" spans="2:11" ht="13.5" thickBot="1" x14ac:dyDescent="0.25">
      <c r="B49" s="138"/>
      <c r="C49" s="139"/>
      <c r="D49" s="139"/>
      <c r="E49" s="139"/>
      <c r="F49" s="139"/>
      <c r="G49" s="139"/>
      <c r="H49" s="139"/>
      <c r="I49" s="139"/>
      <c r="J49" s="139"/>
      <c r="K49" s="140"/>
    </row>
    <row r="50" spans="2:11" ht="13.5" thickTop="1" x14ac:dyDescent="0.2"/>
  </sheetData>
  <sheetProtection password="CAFA" sheet="1" objects="1" scenarios="1"/>
  <mergeCells count="19">
    <mergeCell ref="T41:V41"/>
    <mergeCell ref="T17:V17"/>
    <mergeCell ref="C7:E7"/>
    <mergeCell ref="H7:J7"/>
    <mergeCell ref="L7:O7"/>
    <mergeCell ref="L8:O8"/>
    <mergeCell ref="H9:J9"/>
    <mergeCell ref="C10:E10"/>
    <mergeCell ref="H10:J10"/>
    <mergeCell ref="H12:O12"/>
    <mergeCell ref="T21:V21"/>
    <mergeCell ref="T31:V31"/>
    <mergeCell ref="J46:J48"/>
    <mergeCell ref="C47:D47"/>
    <mergeCell ref="C48:D48"/>
    <mergeCell ref="C45:D45"/>
    <mergeCell ref="C46:D46"/>
    <mergeCell ref="G46:H48"/>
    <mergeCell ref="I46:I48"/>
  </mergeCells>
  <phoneticPr fontId="0" type="noConversion"/>
  <conditionalFormatting sqref="I37 I41 I27 I31 I21 I17">
    <cfRule type="cellIs" dxfId="21" priority="1" stopIfTrue="1" operator="notBetween">
      <formula>9.5</formula>
      <formula>10.5</formula>
    </cfRule>
  </conditionalFormatting>
  <conditionalFormatting sqref="F37">
    <cfRule type="cellIs" priority="2" stopIfTrue="1" operator="greaterThan">
      <formula>200</formula>
    </cfRule>
  </conditionalFormatting>
  <conditionalFormatting sqref="L37 L41">
    <cfRule type="cellIs" dxfId="20" priority="3" stopIfTrue="1" operator="notBetween">
      <formula>274</formula>
      <formula>276</formula>
    </cfRule>
  </conditionalFormatting>
  <conditionalFormatting sqref="O37 O27 O17">
    <cfRule type="cellIs" dxfId="19" priority="4" stopIfTrue="1" operator="notBetween">
      <formula>55</formula>
      <formula>60</formula>
    </cfRule>
  </conditionalFormatting>
  <conditionalFormatting sqref="O41 O31 O21">
    <cfRule type="cellIs" dxfId="18" priority="5" stopIfTrue="1" operator="notBetween">
      <formula>60</formula>
      <formula>65</formula>
    </cfRule>
  </conditionalFormatting>
  <conditionalFormatting sqref="F27">
    <cfRule type="cellIs" dxfId="17" priority="6" stopIfTrue="1" operator="greaterThan">
      <formula>250</formula>
    </cfRule>
  </conditionalFormatting>
  <conditionalFormatting sqref="L27 L31">
    <cfRule type="cellIs" dxfId="16" priority="7" stopIfTrue="1" operator="notBetween">
      <formula>349</formula>
      <formula>351</formula>
    </cfRule>
  </conditionalFormatting>
  <conditionalFormatting sqref="F17">
    <cfRule type="cellIs" dxfId="15" priority="8" stopIfTrue="1" operator="greaterThan">
      <formula>450</formula>
    </cfRule>
  </conditionalFormatting>
  <conditionalFormatting sqref="L17 L21">
    <cfRule type="cellIs" dxfId="14" priority="9" stopIfTrue="1" operator="notBetween">
      <formula>999</formula>
      <formula>1001</formula>
    </cfRule>
  </conditionalFormatting>
  <conditionalFormatting sqref="H14 H24 H34">
    <cfRule type="cellIs" dxfId="13" priority="10" stopIfTrue="1" operator="notBetween">
      <formula>21</formula>
      <formula>25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showGridLines="0" showZeros="0" tabSelected="1" workbookViewId="0">
      <selection activeCell="C5" sqref="C5:E5"/>
    </sheetView>
  </sheetViews>
  <sheetFormatPr defaultColWidth="11.42578125" defaultRowHeight="12.75" x14ac:dyDescent="0.2"/>
  <cols>
    <col min="1" max="1" width="2.140625" style="70" customWidth="1"/>
    <col min="2" max="2" width="29.7109375" style="70" customWidth="1"/>
    <col min="3" max="3" width="10.7109375" style="70" customWidth="1"/>
    <col min="4" max="4" width="6.140625" style="70" customWidth="1"/>
    <col min="5" max="5" width="11.7109375" style="70" customWidth="1"/>
    <col min="6" max="6" width="10.7109375" style="70" customWidth="1"/>
    <col min="7" max="7" width="7.42578125" style="70" customWidth="1"/>
    <col min="8" max="8" width="11.7109375" style="70" customWidth="1"/>
    <col min="9" max="9" width="13.140625" style="70" customWidth="1"/>
    <col min="10" max="10" width="6.28515625" style="70" customWidth="1"/>
    <col min="11" max="12" width="10.7109375" style="70" customWidth="1"/>
    <col min="13" max="13" width="6.28515625" style="70" customWidth="1"/>
    <col min="14" max="14" width="14.7109375" style="70" customWidth="1"/>
    <col min="15" max="15" width="10.7109375" style="70" customWidth="1"/>
    <col min="16" max="16" width="6.28515625" style="70" customWidth="1"/>
    <col min="17" max="17" width="13.7109375" style="70" customWidth="1"/>
    <col min="18" max="18" width="10.7109375" style="70" customWidth="1"/>
    <col min="19" max="19" width="6.28515625" style="70" customWidth="1"/>
    <col min="20" max="16384" width="11.42578125" style="70"/>
  </cols>
  <sheetData>
    <row r="1" spans="2:22" ht="15.75" x14ac:dyDescent="0.25">
      <c r="B1" s="155"/>
      <c r="H1" s="71" t="s">
        <v>63</v>
      </c>
    </row>
    <row r="2" spans="2:22" x14ac:dyDescent="0.2">
      <c r="H2" s="72" t="s">
        <v>0</v>
      </c>
    </row>
    <row r="3" spans="2:22" ht="24.95" customHeight="1" x14ac:dyDescent="0.2">
      <c r="D3" s="142" t="s">
        <v>64</v>
      </c>
    </row>
    <row r="4" spans="2:22" ht="13.5" thickBot="1" x14ac:dyDescent="0.25"/>
    <row r="5" spans="2:22" s="78" customFormat="1" ht="17.100000000000001" customHeight="1" thickTop="1" x14ac:dyDescent="0.2">
      <c r="B5" s="74" t="s">
        <v>52</v>
      </c>
      <c r="C5" s="216"/>
      <c r="D5" s="217"/>
      <c r="E5" s="218"/>
      <c r="F5" s="75" t="s">
        <v>2</v>
      </c>
      <c r="G5" s="76"/>
      <c r="H5" s="216"/>
      <c r="I5" s="217"/>
      <c r="J5" s="218"/>
      <c r="K5" s="77" t="s">
        <v>1</v>
      </c>
      <c r="L5" s="216"/>
      <c r="M5" s="217"/>
      <c r="N5" s="217"/>
      <c r="O5" s="219"/>
    </row>
    <row r="6" spans="2:22" s="78" customFormat="1" ht="17.100000000000001" customHeight="1" x14ac:dyDescent="0.2">
      <c r="B6" s="79" t="s">
        <v>10</v>
      </c>
      <c r="C6" s="63"/>
      <c r="D6" s="80" t="s">
        <v>3</v>
      </c>
      <c r="E6" s="80"/>
      <c r="F6" s="81" t="s">
        <v>58</v>
      </c>
      <c r="G6" s="82"/>
      <c r="H6" s="63"/>
      <c r="I6" s="80" t="s">
        <v>7</v>
      </c>
      <c r="J6" s="82"/>
      <c r="K6" s="83" t="s">
        <v>5</v>
      </c>
      <c r="L6" s="220"/>
      <c r="M6" s="221"/>
      <c r="N6" s="221"/>
      <c r="O6" s="222"/>
    </row>
    <row r="7" spans="2:22" s="78" customFormat="1" ht="17.100000000000001" customHeight="1" x14ac:dyDescent="0.2">
      <c r="B7" s="84" t="s">
        <v>59</v>
      </c>
      <c r="C7" s="64"/>
      <c r="D7" s="85" t="s">
        <v>4</v>
      </c>
      <c r="E7" s="80"/>
      <c r="F7" s="81" t="s">
        <v>8</v>
      </c>
      <c r="G7" s="82"/>
      <c r="H7" s="220"/>
      <c r="I7" s="221"/>
      <c r="J7" s="223"/>
      <c r="K7" s="83" t="s">
        <v>6</v>
      </c>
      <c r="L7" s="65"/>
      <c r="M7" s="86"/>
      <c r="N7" s="86"/>
      <c r="O7" s="153"/>
    </row>
    <row r="8" spans="2:22" s="78" customFormat="1" ht="30.75" customHeight="1" thickBot="1" x14ac:dyDescent="0.25">
      <c r="B8" s="122" t="s">
        <v>60</v>
      </c>
      <c r="C8" s="224"/>
      <c r="D8" s="225"/>
      <c r="E8" s="226"/>
      <c r="F8" s="191" t="s">
        <v>61</v>
      </c>
      <c r="G8" s="192"/>
      <c r="H8" s="227"/>
      <c r="I8" s="228"/>
      <c r="J8" s="229"/>
      <c r="K8" s="154" t="s">
        <v>9</v>
      </c>
      <c r="L8" s="151"/>
      <c r="M8" s="151"/>
      <c r="N8" s="151"/>
      <c r="O8" s="152"/>
    </row>
    <row r="9" spans="2:22" ht="14.25" thickTop="1" thickBot="1" x14ac:dyDescent="0.25">
      <c r="B9" s="94"/>
      <c r="C9" s="95"/>
      <c r="D9" s="96"/>
      <c r="E9" s="96"/>
      <c r="F9" s="96"/>
      <c r="G9" s="96"/>
      <c r="H9" s="94"/>
      <c r="I9" s="96"/>
      <c r="J9" s="96"/>
      <c r="K9" s="94"/>
      <c r="L9" s="96"/>
      <c r="M9" s="96"/>
      <c r="N9" s="96"/>
      <c r="O9" s="94"/>
    </row>
    <row r="10" spans="2:22" s="78" customFormat="1" ht="17.100000000000001" customHeight="1" thickTop="1" thickBot="1" x14ac:dyDescent="0.25">
      <c r="B10" s="97" t="s">
        <v>62</v>
      </c>
      <c r="C10" s="66"/>
      <c r="D10" s="98" t="s">
        <v>4</v>
      </c>
      <c r="E10" s="98"/>
      <c r="F10" s="99" t="s">
        <v>54</v>
      </c>
      <c r="G10" s="100"/>
      <c r="H10" s="230"/>
      <c r="I10" s="231"/>
      <c r="J10" s="231"/>
      <c r="K10" s="231"/>
      <c r="L10" s="231"/>
      <c r="M10" s="231"/>
      <c r="N10" s="231"/>
      <c r="O10" s="232"/>
    </row>
    <row r="11" spans="2:22" ht="30" customHeight="1" thickTop="1" thickBot="1" x14ac:dyDescent="0.25"/>
    <row r="12" spans="2:22" ht="16.5" thickTop="1" x14ac:dyDescent="0.25">
      <c r="B12" s="101" t="s">
        <v>56</v>
      </c>
      <c r="C12" s="102">
        <v>1000</v>
      </c>
      <c r="D12" s="103" t="s">
        <v>12</v>
      </c>
      <c r="E12" s="103"/>
      <c r="F12" s="104"/>
      <c r="G12" s="105" t="s">
        <v>13</v>
      </c>
      <c r="H12" s="141"/>
      <c r="I12" s="106" t="s">
        <v>14</v>
      </c>
      <c r="J12" s="104"/>
      <c r="K12" s="106" t="s">
        <v>17</v>
      </c>
      <c r="L12" s="104"/>
      <c r="M12" s="104"/>
      <c r="N12" s="107">
        <v>190</v>
      </c>
      <c r="O12" s="106" t="s">
        <v>18</v>
      </c>
      <c r="P12" s="94"/>
      <c r="Q12" s="94"/>
      <c r="R12" s="94"/>
      <c r="S12" s="108"/>
    </row>
    <row r="13" spans="2:22" x14ac:dyDescent="0.2">
      <c r="B13" s="109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110"/>
    </row>
    <row r="14" spans="2:22" x14ac:dyDescent="0.2">
      <c r="B14" s="111" t="s">
        <v>15</v>
      </c>
      <c r="C14" s="112" t="s">
        <v>16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110"/>
    </row>
    <row r="15" spans="2:22" ht="38.1" customHeight="1" x14ac:dyDescent="0.2">
      <c r="B15" s="113" t="s">
        <v>20</v>
      </c>
      <c r="C15" s="67"/>
      <c r="D15" s="114" t="s">
        <v>19</v>
      </c>
      <c r="E15" s="115" t="s">
        <v>21</v>
      </c>
      <c r="F15" s="67"/>
      <c r="G15" s="114" t="s">
        <v>12</v>
      </c>
      <c r="H15" s="115" t="s">
        <v>22</v>
      </c>
      <c r="I15" s="68"/>
      <c r="J15" s="114" t="s">
        <v>14</v>
      </c>
      <c r="K15" s="115" t="s">
        <v>23</v>
      </c>
      <c r="L15" s="68"/>
      <c r="M15" s="114" t="s">
        <v>12</v>
      </c>
      <c r="N15" s="115" t="s">
        <v>24</v>
      </c>
      <c r="O15" s="68"/>
      <c r="P15" s="114" t="s">
        <v>14</v>
      </c>
      <c r="Q15" s="115" t="s">
        <v>25</v>
      </c>
      <c r="R15" s="69"/>
      <c r="S15" s="117" t="s">
        <v>26</v>
      </c>
      <c r="T15" s="156" t="str">
        <f>IF(AND(R15&lt;&gt;"",R19&lt;&gt;""),IF(R19&gt;R15,"","Energy-Consumption correct ? should be less than W high"),"")</f>
        <v/>
      </c>
      <c r="U15" s="233"/>
      <c r="V15" s="233"/>
    </row>
    <row r="16" spans="2:22" ht="38.1" customHeight="1" x14ac:dyDescent="0.2">
      <c r="B16" s="113" t="s">
        <v>27</v>
      </c>
      <c r="C16" s="116">
        <f>O15-I15</f>
        <v>0</v>
      </c>
      <c r="D16" s="114" t="s">
        <v>28</v>
      </c>
      <c r="E16" s="115" t="s">
        <v>36</v>
      </c>
      <c r="F16" s="116" t="str">
        <f>IF(L15="","",0.55*F15*C16/(4.187*L15)+C16)</f>
        <v/>
      </c>
      <c r="G16" s="114" t="s">
        <v>28</v>
      </c>
      <c r="H16" s="115" t="s">
        <v>30</v>
      </c>
      <c r="I16" s="116" t="str">
        <f>IF(L15="","",F16*L15/C12)</f>
        <v/>
      </c>
      <c r="J16" s="114" t="s">
        <v>28</v>
      </c>
      <c r="K16" s="81"/>
      <c r="L16" s="118"/>
      <c r="M16" s="119"/>
      <c r="N16" s="120"/>
      <c r="O16" s="118"/>
      <c r="P16" s="119"/>
      <c r="Q16" s="120"/>
      <c r="R16" s="118"/>
      <c r="S16" s="121"/>
    </row>
    <row r="17" spans="2:22" x14ac:dyDescent="0.2">
      <c r="B17" s="109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110"/>
    </row>
    <row r="18" spans="2:22" x14ac:dyDescent="0.2">
      <c r="B18" s="111" t="s">
        <v>15</v>
      </c>
      <c r="C18" s="112" t="s">
        <v>37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110"/>
    </row>
    <row r="19" spans="2:22" ht="38.1" customHeight="1" x14ac:dyDescent="0.2">
      <c r="B19" s="113" t="s">
        <v>38</v>
      </c>
      <c r="C19" s="67"/>
      <c r="D19" s="114" t="s">
        <v>19</v>
      </c>
      <c r="E19" s="115" t="s">
        <v>21</v>
      </c>
      <c r="F19" s="67"/>
      <c r="G19" s="114" t="s">
        <v>12</v>
      </c>
      <c r="H19" s="115" t="s">
        <v>22</v>
      </c>
      <c r="I19" s="68"/>
      <c r="J19" s="114" t="s">
        <v>14</v>
      </c>
      <c r="K19" s="115" t="s">
        <v>23</v>
      </c>
      <c r="L19" s="68"/>
      <c r="M19" s="114" t="s">
        <v>12</v>
      </c>
      <c r="N19" s="115" t="s">
        <v>24</v>
      </c>
      <c r="O19" s="68"/>
      <c r="P19" s="114" t="s">
        <v>14</v>
      </c>
      <c r="Q19" s="115" t="s">
        <v>25</v>
      </c>
      <c r="R19" s="69"/>
      <c r="S19" s="117" t="s">
        <v>26</v>
      </c>
      <c r="T19" s="156" t="str">
        <f>IF(AND(O15&lt;&gt;"",O19&lt;&gt;""),IF(O19-O15&gt;2,"","Temperatur-Difference too low between T low and T high (&gt;2K)"),"")</f>
        <v/>
      </c>
      <c r="U19" s="233"/>
      <c r="V19" s="233"/>
    </row>
    <row r="20" spans="2:22" ht="38.1" customHeight="1" thickBot="1" x14ac:dyDescent="0.25">
      <c r="B20" s="122" t="s">
        <v>27</v>
      </c>
      <c r="C20" s="123">
        <f>O19-I19</f>
        <v>0</v>
      </c>
      <c r="D20" s="124" t="s">
        <v>28</v>
      </c>
      <c r="E20" s="125" t="s">
        <v>36</v>
      </c>
      <c r="F20" s="123" t="str">
        <f>IF(L19="","",0.55*F19*C20/(4.187*L19)+C20)</f>
        <v/>
      </c>
      <c r="G20" s="124" t="s">
        <v>28</v>
      </c>
      <c r="H20" s="125" t="s">
        <v>30</v>
      </c>
      <c r="I20" s="123" t="str">
        <f>IF(L19="","",F20*L19/C12)</f>
        <v/>
      </c>
      <c r="J20" s="124" t="s">
        <v>28</v>
      </c>
      <c r="K20" s="126" t="s">
        <v>39</v>
      </c>
      <c r="L20" s="127" t="str">
        <f>IF(I20="","",(R19-R15)/(I20-I16))</f>
        <v/>
      </c>
      <c r="M20" s="124" t="s">
        <v>32</v>
      </c>
      <c r="N20" s="128" t="s">
        <v>33</v>
      </c>
      <c r="O20" s="129"/>
      <c r="P20" s="130" t="s">
        <v>26</v>
      </c>
      <c r="Q20" s="125" t="s">
        <v>34</v>
      </c>
      <c r="R20" s="123" t="str">
        <f>IF(I16="","",C15*50/I16)</f>
        <v/>
      </c>
      <c r="S20" s="131" t="s">
        <v>35</v>
      </c>
    </row>
    <row r="21" spans="2:22" ht="30" customHeight="1" thickTop="1" thickBot="1" x14ac:dyDescent="0.25"/>
    <row r="22" spans="2:22" ht="16.5" thickTop="1" x14ac:dyDescent="0.25">
      <c r="B22" s="101" t="s">
        <v>56</v>
      </c>
      <c r="C22" s="102">
        <v>350</v>
      </c>
      <c r="D22" s="103" t="s">
        <v>12</v>
      </c>
      <c r="E22" s="103"/>
      <c r="F22" s="104"/>
      <c r="G22" s="105" t="s">
        <v>13</v>
      </c>
      <c r="H22" s="141"/>
      <c r="I22" s="106" t="s">
        <v>14</v>
      </c>
      <c r="J22" s="104"/>
      <c r="K22" s="106" t="s">
        <v>17</v>
      </c>
      <c r="L22" s="104"/>
      <c r="M22" s="104"/>
      <c r="N22" s="107">
        <v>140</v>
      </c>
      <c r="O22" s="106" t="s">
        <v>18</v>
      </c>
      <c r="P22" s="94"/>
      <c r="Q22" s="94"/>
      <c r="R22" s="94"/>
      <c r="S22" s="108"/>
    </row>
    <row r="23" spans="2:22" x14ac:dyDescent="0.2">
      <c r="B23" s="109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110"/>
    </row>
    <row r="24" spans="2:22" x14ac:dyDescent="0.2">
      <c r="B24" s="111" t="s">
        <v>15</v>
      </c>
      <c r="C24" s="112" t="s">
        <v>16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110"/>
    </row>
    <row r="25" spans="2:22" ht="38.1" customHeight="1" x14ac:dyDescent="0.2">
      <c r="B25" s="113" t="s">
        <v>20</v>
      </c>
      <c r="C25" s="67"/>
      <c r="D25" s="114" t="s">
        <v>19</v>
      </c>
      <c r="E25" s="115" t="s">
        <v>21</v>
      </c>
      <c r="F25" s="67"/>
      <c r="G25" s="114" t="s">
        <v>12</v>
      </c>
      <c r="H25" s="115" t="s">
        <v>22</v>
      </c>
      <c r="I25" s="68"/>
      <c r="J25" s="114" t="s">
        <v>14</v>
      </c>
      <c r="K25" s="115" t="s">
        <v>23</v>
      </c>
      <c r="L25" s="68"/>
      <c r="M25" s="114" t="s">
        <v>12</v>
      </c>
      <c r="N25" s="115" t="s">
        <v>24</v>
      </c>
      <c r="O25" s="68"/>
      <c r="P25" s="114" t="s">
        <v>14</v>
      </c>
      <c r="Q25" s="115" t="s">
        <v>25</v>
      </c>
      <c r="R25" s="69"/>
      <c r="S25" s="117" t="s">
        <v>26</v>
      </c>
      <c r="T25" s="156" t="str">
        <f>IF(AND(R25&lt;&gt;"",R29&lt;&gt;""),IF(R29&gt;R25,"","Energy-Consumption correct ? should be less than W high"),"")</f>
        <v/>
      </c>
      <c r="U25" s="233"/>
      <c r="V25" s="233"/>
    </row>
    <row r="26" spans="2:22" ht="25.5" x14ac:dyDescent="0.2">
      <c r="B26" s="113" t="s">
        <v>27</v>
      </c>
      <c r="C26" s="116">
        <f>O25-I25</f>
        <v>0</v>
      </c>
      <c r="D26" s="114" t="s">
        <v>28</v>
      </c>
      <c r="E26" s="115" t="s">
        <v>36</v>
      </c>
      <c r="F26" s="116" t="str">
        <f>IF(L25="","",0.55*F25*C26/(4.187*L25)+C26)</f>
        <v/>
      </c>
      <c r="G26" s="114" t="s">
        <v>28</v>
      </c>
      <c r="H26" s="115" t="s">
        <v>30</v>
      </c>
      <c r="I26" s="116" t="str">
        <f>IF(L25="","",F26*L25/C22)</f>
        <v/>
      </c>
      <c r="J26" s="114" t="s">
        <v>28</v>
      </c>
      <c r="K26" s="81"/>
      <c r="L26" s="118"/>
      <c r="M26" s="119"/>
      <c r="N26" s="120"/>
      <c r="O26" s="118"/>
      <c r="P26" s="119"/>
      <c r="Q26" s="120"/>
      <c r="R26" s="118"/>
      <c r="S26" s="121"/>
    </row>
    <row r="27" spans="2:22" x14ac:dyDescent="0.2">
      <c r="B27" s="109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110"/>
    </row>
    <row r="28" spans="2:22" x14ac:dyDescent="0.2">
      <c r="B28" s="111" t="s">
        <v>15</v>
      </c>
      <c r="C28" s="112" t="s">
        <v>37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110"/>
    </row>
    <row r="29" spans="2:22" ht="38.1" customHeight="1" x14ac:dyDescent="0.2">
      <c r="B29" s="113" t="s">
        <v>38</v>
      </c>
      <c r="C29" s="67"/>
      <c r="D29" s="114" t="s">
        <v>19</v>
      </c>
      <c r="E29" s="115" t="s">
        <v>21</v>
      </c>
      <c r="F29" s="67"/>
      <c r="G29" s="114" t="s">
        <v>12</v>
      </c>
      <c r="H29" s="115" t="s">
        <v>22</v>
      </c>
      <c r="I29" s="68"/>
      <c r="J29" s="114" t="s">
        <v>14</v>
      </c>
      <c r="K29" s="115" t="s">
        <v>23</v>
      </c>
      <c r="L29" s="68"/>
      <c r="M29" s="114" t="s">
        <v>12</v>
      </c>
      <c r="N29" s="115" t="s">
        <v>24</v>
      </c>
      <c r="O29" s="68"/>
      <c r="P29" s="114" t="s">
        <v>14</v>
      </c>
      <c r="Q29" s="115" t="s">
        <v>25</v>
      </c>
      <c r="R29" s="69"/>
      <c r="S29" s="117" t="s">
        <v>26</v>
      </c>
      <c r="T29" s="156" t="str">
        <f>IF(AND(O25&lt;&gt;"",O29&lt;&gt;""),IF(O29-O25&gt;2,"","Temperatur-Difference too low between T low and T high (&gt;2K)"),"")</f>
        <v/>
      </c>
      <c r="U29" s="233"/>
      <c r="V29" s="233"/>
    </row>
    <row r="30" spans="2:22" ht="38.1" customHeight="1" thickBot="1" x14ac:dyDescent="0.25">
      <c r="B30" s="122" t="s">
        <v>27</v>
      </c>
      <c r="C30" s="123">
        <f>O29-I29</f>
        <v>0</v>
      </c>
      <c r="D30" s="124" t="s">
        <v>28</v>
      </c>
      <c r="E30" s="125" t="s">
        <v>36</v>
      </c>
      <c r="F30" s="123" t="str">
        <f>IF(L29="","",0.55*F29*C30/(4.187*L29)+C30)</f>
        <v/>
      </c>
      <c r="G30" s="124" t="s">
        <v>28</v>
      </c>
      <c r="H30" s="125" t="s">
        <v>30</v>
      </c>
      <c r="I30" s="123" t="str">
        <f>IF(L29="","",F30*L29/C22)</f>
        <v/>
      </c>
      <c r="J30" s="124" t="s">
        <v>28</v>
      </c>
      <c r="K30" s="126" t="s">
        <v>31</v>
      </c>
      <c r="L30" s="127" t="str">
        <f>IF(I30="","",(R29-R25)/(I30-I26))</f>
        <v/>
      </c>
      <c r="M30" s="124" t="s">
        <v>32</v>
      </c>
      <c r="N30" s="128" t="s">
        <v>33</v>
      </c>
      <c r="O30" s="129"/>
      <c r="P30" s="130" t="s">
        <v>26</v>
      </c>
      <c r="Q30" s="125" t="s">
        <v>34</v>
      </c>
      <c r="R30" s="123" t="str">
        <f>IF(I26="","",C25*50/I26)</f>
        <v/>
      </c>
      <c r="S30" s="131" t="s">
        <v>35</v>
      </c>
    </row>
    <row r="31" spans="2:22" ht="30" customHeight="1" thickTop="1" thickBot="1" x14ac:dyDescent="0.25"/>
    <row r="32" spans="2:22" ht="16.5" thickTop="1" x14ac:dyDescent="0.25">
      <c r="B32" s="101" t="s">
        <v>56</v>
      </c>
      <c r="C32" s="102">
        <v>275</v>
      </c>
      <c r="D32" s="103" t="s">
        <v>12</v>
      </c>
      <c r="E32" s="103"/>
      <c r="F32" s="104"/>
      <c r="G32" s="105" t="s">
        <v>13</v>
      </c>
      <c r="H32" s="141"/>
      <c r="I32" s="106" t="s">
        <v>14</v>
      </c>
      <c r="J32" s="104"/>
      <c r="K32" s="106" t="s">
        <v>17</v>
      </c>
      <c r="L32" s="104"/>
      <c r="M32" s="104"/>
      <c r="N32" s="107">
        <v>90</v>
      </c>
      <c r="O32" s="106" t="s">
        <v>18</v>
      </c>
      <c r="P32" s="94"/>
      <c r="Q32" s="94"/>
      <c r="R32" s="94"/>
      <c r="S32" s="108"/>
    </row>
    <row r="33" spans="2:22" x14ac:dyDescent="0.2">
      <c r="B33" s="109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110"/>
    </row>
    <row r="34" spans="2:22" x14ac:dyDescent="0.2">
      <c r="B34" s="111" t="s">
        <v>15</v>
      </c>
      <c r="C34" s="112" t="s">
        <v>16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110"/>
    </row>
    <row r="35" spans="2:22" ht="38.1" customHeight="1" x14ac:dyDescent="0.2">
      <c r="B35" s="113" t="s">
        <v>20</v>
      </c>
      <c r="C35" s="67"/>
      <c r="D35" s="114" t="s">
        <v>19</v>
      </c>
      <c r="E35" s="115" t="s">
        <v>21</v>
      </c>
      <c r="F35" s="67"/>
      <c r="G35" s="114" t="s">
        <v>12</v>
      </c>
      <c r="H35" s="115" t="s">
        <v>22</v>
      </c>
      <c r="I35" s="68"/>
      <c r="J35" s="114" t="s">
        <v>14</v>
      </c>
      <c r="K35" s="115" t="s">
        <v>23</v>
      </c>
      <c r="L35" s="68"/>
      <c r="M35" s="114" t="s">
        <v>12</v>
      </c>
      <c r="N35" s="115" t="s">
        <v>24</v>
      </c>
      <c r="O35" s="68"/>
      <c r="P35" s="114" t="s">
        <v>14</v>
      </c>
      <c r="Q35" s="115" t="s">
        <v>25</v>
      </c>
      <c r="R35" s="69"/>
      <c r="S35" s="117" t="s">
        <v>26</v>
      </c>
      <c r="T35" s="156" t="str">
        <f>IF(AND(R35&lt;&gt;"",R39&lt;&gt;""),IF(R39&gt;R35,"","Energy-Consumption correct ? should be less than W high"),"")</f>
        <v/>
      </c>
      <c r="U35" s="233"/>
      <c r="V35" s="233"/>
    </row>
    <row r="36" spans="2:22" ht="38.1" customHeight="1" x14ac:dyDescent="0.2">
      <c r="B36" s="113" t="s">
        <v>27</v>
      </c>
      <c r="C36" s="116">
        <f>O35-I35</f>
        <v>0</v>
      </c>
      <c r="D36" s="114" t="s">
        <v>28</v>
      </c>
      <c r="E36" s="115" t="s">
        <v>36</v>
      </c>
      <c r="F36" s="116" t="str">
        <f>IF(L35="","",0.55*F35*C36/(4.187*L35)+C36)</f>
        <v/>
      </c>
      <c r="G36" s="114" t="s">
        <v>28</v>
      </c>
      <c r="H36" s="115" t="s">
        <v>30</v>
      </c>
      <c r="I36" s="116" t="str">
        <f>IF(L35="","",F36*L35/C32)</f>
        <v/>
      </c>
      <c r="J36" s="114" t="s">
        <v>28</v>
      </c>
      <c r="K36" s="81"/>
      <c r="L36" s="118"/>
      <c r="M36" s="119"/>
      <c r="N36" s="120"/>
      <c r="O36" s="118"/>
      <c r="P36" s="119"/>
      <c r="Q36" s="120"/>
      <c r="R36" s="118"/>
      <c r="S36" s="121"/>
    </row>
    <row r="37" spans="2:22" x14ac:dyDescent="0.2">
      <c r="B37" s="109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110"/>
    </row>
    <row r="38" spans="2:22" x14ac:dyDescent="0.2">
      <c r="B38" s="111" t="s">
        <v>15</v>
      </c>
      <c r="C38" s="112" t="s">
        <v>37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110"/>
    </row>
    <row r="39" spans="2:22" ht="38.1" customHeight="1" x14ac:dyDescent="0.2">
      <c r="B39" s="113" t="s">
        <v>38</v>
      </c>
      <c r="C39" s="67"/>
      <c r="D39" s="114" t="s">
        <v>19</v>
      </c>
      <c r="E39" s="115" t="s">
        <v>21</v>
      </c>
      <c r="F39" s="67"/>
      <c r="G39" s="114" t="s">
        <v>12</v>
      </c>
      <c r="H39" s="115" t="s">
        <v>22</v>
      </c>
      <c r="I39" s="68"/>
      <c r="J39" s="114" t="s">
        <v>14</v>
      </c>
      <c r="K39" s="115" t="s">
        <v>23</v>
      </c>
      <c r="L39" s="68"/>
      <c r="M39" s="114" t="s">
        <v>12</v>
      </c>
      <c r="N39" s="115" t="s">
        <v>24</v>
      </c>
      <c r="O39" s="68"/>
      <c r="P39" s="114" t="s">
        <v>14</v>
      </c>
      <c r="Q39" s="115" t="s">
        <v>25</v>
      </c>
      <c r="R39" s="69"/>
      <c r="S39" s="117" t="s">
        <v>26</v>
      </c>
      <c r="T39" s="156" t="str">
        <f>IF(AND(O35&lt;&gt;"",O39&lt;&gt;""),IF(O39-O35&gt;2,"","Temperatur-Difference too low between T low and T high (&gt;2K)"),"")</f>
        <v/>
      </c>
      <c r="U39" s="233"/>
      <c r="V39" s="233"/>
    </row>
    <row r="40" spans="2:22" ht="38.1" customHeight="1" thickBot="1" x14ac:dyDescent="0.25">
      <c r="B40" s="122" t="s">
        <v>27</v>
      </c>
      <c r="C40" s="123">
        <f>O39-I39</f>
        <v>0</v>
      </c>
      <c r="D40" s="124" t="s">
        <v>28</v>
      </c>
      <c r="E40" s="125" t="s">
        <v>36</v>
      </c>
      <c r="F40" s="123" t="str">
        <f>IF(L39="","",0.55*F39*C40/(4.187*L39)+C40)</f>
        <v/>
      </c>
      <c r="G40" s="124" t="s">
        <v>28</v>
      </c>
      <c r="H40" s="125" t="s">
        <v>30</v>
      </c>
      <c r="I40" s="123" t="str">
        <f>IF(L39="","",F40*L39/C32)</f>
        <v/>
      </c>
      <c r="J40" s="124" t="s">
        <v>28</v>
      </c>
      <c r="K40" s="126" t="s">
        <v>31</v>
      </c>
      <c r="L40" s="127" t="str">
        <f>IF(I40="","",(R39-R35)/(I40-I36))</f>
        <v/>
      </c>
      <c r="M40" s="124" t="s">
        <v>32</v>
      </c>
      <c r="N40" s="128" t="s">
        <v>33</v>
      </c>
      <c r="O40" s="129"/>
      <c r="P40" s="130" t="s">
        <v>26</v>
      </c>
      <c r="Q40" s="125" t="s">
        <v>34</v>
      </c>
      <c r="R40" s="123" t="str">
        <f>IF(I36="","",C35*50/I36)</f>
        <v/>
      </c>
      <c r="S40" s="131" t="s">
        <v>35</v>
      </c>
    </row>
    <row r="41" spans="2:22" ht="14.25" thickTop="1" thickBot="1" x14ac:dyDescent="0.25"/>
    <row r="42" spans="2:22" ht="16.5" thickTop="1" x14ac:dyDescent="0.25">
      <c r="B42" s="132" t="s">
        <v>57</v>
      </c>
      <c r="C42" s="94"/>
      <c r="D42" s="94"/>
      <c r="E42" s="94"/>
      <c r="F42" s="94"/>
      <c r="G42" s="94"/>
      <c r="H42" s="94"/>
      <c r="I42" s="94"/>
      <c r="J42" s="94"/>
      <c r="K42" s="108"/>
    </row>
    <row r="43" spans="2:22" x14ac:dyDescent="0.2">
      <c r="B43" s="133" t="s">
        <v>40</v>
      </c>
      <c r="C43" s="203" t="s">
        <v>44</v>
      </c>
      <c r="D43" s="203"/>
      <c r="E43" s="96"/>
      <c r="F43" s="96"/>
      <c r="G43" s="96"/>
      <c r="H43" s="96"/>
      <c r="I43" s="96"/>
      <c r="J43" s="96"/>
      <c r="K43" s="110"/>
    </row>
    <row r="44" spans="2:22" x14ac:dyDescent="0.2">
      <c r="B44" s="134" t="s">
        <v>41</v>
      </c>
      <c r="C44" s="202">
        <v>2</v>
      </c>
      <c r="D44" s="202"/>
      <c r="E44" s="135" t="str">
        <f>IF(O20&gt;0,O20*C44/11,"")</f>
        <v/>
      </c>
      <c r="F44" s="136" t="s">
        <v>26</v>
      </c>
      <c r="G44" s="204" t="s">
        <v>50</v>
      </c>
      <c r="H44" s="205"/>
      <c r="I44" s="210">
        <f>SUM(E44:E46)</f>
        <v>0</v>
      </c>
      <c r="J44" s="199" t="s">
        <v>26</v>
      </c>
      <c r="K44" s="137"/>
    </row>
    <row r="45" spans="2:22" x14ac:dyDescent="0.2">
      <c r="B45" s="134" t="s">
        <v>42</v>
      </c>
      <c r="C45" s="202">
        <v>6</v>
      </c>
      <c r="D45" s="202"/>
      <c r="E45" s="135" t="str">
        <f>IF(O30&gt;0,O30*C45/11,"")</f>
        <v/>
      </c>
      <c r="F45" s="136" t="s">
        <v>26</v>
      </c>
      <c r="G45" s="206"/>
      <c r="H45" s="207"/>
      <c r="I45" s="211"/>
      <c r="J45" s="200"/>
      <c r="K45" s="137"/>
    </row>
    <row r="46" spans="2:22" x14ac:dyDescent="0.2">
      <c r="B46" s="134" t="s">
        <v>43</v>
      </c>
      <c r="C46" s="202">
        <v>3</v>
      </c>
      <c r="D46" s="202"/>
      <c r="E46" s="135" t="str">
        <f>IF(O40&gt;1,O40*C46/11,"")</f>
        <v/>
      </c>
      <c r="F46" s="136" t="s">
        <v>26</v>
      </c>
      <c r="G46" s="208"/>
      <c r="H46" s="209"/>
      <c r="I46" s="212"/>
      <c r="J46" s="201"/>
      <c r="K46" s="137"/>
    </row>
    <row r="47" spans="2:22" ht="13.5" thickBot="1" x14ac:dyDescent="0.25">
      <c r="B47" s="138"/>
      <c r="C47" s="139"/>
      <c r="D47" s="139"/>
      <c r="E47" s="139"/>
      <c r="F47" s="139"/>
      <c r="G47" s="139"/>
      <c r="H47" s="139"/>
      <c r="I47" s="139"/>
      <c r="J47" s="139"/>
      <c r="K47" s="140"/>
    </row>
    <row r="48" spans="2:22" ht="13.5" thickTop="1" x14ac:dyDescent="0.2"/>
  </sheetData>
  <sheetProtection password="CAFA" sheet="1" objects="1" scenarios="1" selectLockedCells="1"/>
  <mergeCells count="22">
    <mergeCell ref="C5:E5"/>
    <mergeCell ref="H5:J5"/>
    <mergeCell ref="L5:O5"/>
    <mergeCell ref="L6:O6"/>
    <mergeCell ref="H7:J7"/>
    <mergeCell ref="C8:E8"/>
    <mergeCell ref="H8:J8"/>
    <mergeCell ref="F8:G8"/>
    <mergeCell ref="H10:O10"/>
    <mergeCell ref="T19:V19"/>
    <mergeCell ref="C45:D45"/>
    <mergeCell ref="C46:D46"/>
    <mergeCell ref="C43:D43"/>
    <mergeCell ref="C44:D44"/>
    <mergeCell ref="G44:H46"/>
    <mergeCell ref="I44:I46"/>
    <mergeCell ref="T39:V39"/>
    <mergeCell ref="T15:V15"/>
    <mergeCell ref="T25:V25"/>
    <mergeCell ref="T35:V35"/>
    <mergeCell ref="J44:J46"/>
    <mergeCell ref="T29:V29"/>
  </mergeCells>
  <phoneticPr fontId="0" type="noConversion"/>
  <conditionalFormatting sqref="I35 I39 I25 I29 I19 I15">
    <cfRule type="cellIs" dxfId="12" priority="1" stopIfTrue="1" operator="notBetween">
      <formula>9.5</formula>
      <formula>10.5</formula>
    </cfRule>
  </conditionalFormatting>
  <conditionalFormatting sqref="L35 L39">
    <cfRule type="cellIs" dxfId="11" priority="2" stopIfTrue="1" operator="notBetween">
      <formula>274</formula>
      <formula>276</formula>
    </cfRule>
  </conditionalFormatting>
  <conditionalFormatting sqref="O35 O25 O15">
    <cfRule type="cellIs" dxfId="10" priority="3" stopIfTrue="1" operator="notBetween">
      <formula>55</formula>
      <formula>60</formula>
    </cfRule>
  </conditionalFormatting>
  <conditionalFormatting sqref="O39 O29 O19">
    <cfRule type="cellIs" dxfId="9" priority="4" stopIfTrue="1" operator="notBetween">
      <formula>60</formula>
      <formula>65</formula>
    </cfRule>
  </conditionalFormatting>
  <conditionalFormatting sqref="F25 F29">
    <cfRule type="cellIs" dxfId="8" priority="5" stopIfTrue="1" operator="greaterThan">
      <formula>250</formula>
    </cfRule>
  </conditionalFormatting>
  <conditionalFormatting sqref="L25 L29">
    <cfRule type="cellIs" dxfId="7" priority="6" stopIfTrue="1" operator="notBetween">
      <formula>349</formula>
      <formula>351</formula>
    </cfRule>
  </conditionalFormatting>
  <conditionalFormatting sqref="F15 F19">
    <cfRule type="cellIs" dxfId="6" priority="7" stopIfTrue="1" operator="greaterThan">
      <formula>450</formula>
    </cfRule>
  </conditionalFormatting>
  <conditionalFormatting sqref="L15 L19">
    <cfRule type="cellIs" dxfId="5" priority="8" stopIfTrue="1" operator="notBetween">
      <formula>999</formula>
      <formula>1001</formula>
    </cfRule>
  </conditionalFormatting>
  <conditionalFormatting sqref="H12 H22 H32">
    <cfRule type="cellIs" dxfId="4" priority="9" stopIfTrue="1" operator="notBetween">
      <formula>21</formula>
      <formula>25</formula>
    </cfRule>
  </conditionalFormatting>
  <conditionalFormatting sqref="C19">
    <cfRule type="cellIs" dxfId="3" priority="10" stopIfTrue="1" operator="lessThanOrEqual">
      <formula>$C$15</formula>
    </cfRule>
  </conditionalFormatting>
  <conditionalFormatting sqref="C39">
    <cfRule type="cellIs" dxfId="2" priority="11" stopIfTrue="1" operator="lessThanOrEqual">
      <formula>$C$35</formula>
    </cfRule>
  </conditionalFormatting>
  <conditionalFormatting sqref="C29">
    <cfRule type="cellIs" dxfId="1" priority="12" stopIfTrue="1" operator="lessThanOrEqual">
      <formula>$C$25</formula>
    </cfRule>
  </conditionalFormatting>
  <conditionalFormatting sqref="F35 F39">
    <cfRule type="cellIs" dxfId="0" priority="13" stopIfTrue="1" operator="greaterThan">
      <formula>200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ignoredErrors>
    <ignoredError sqref="I44 E4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7" sqref="E47"/>
    </sheetView>
  </sheetViews>
  <sheetFormatPr defaultColWidth="11.42578125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Print-Version</vt:lpstr>
      <vt:lpstr>Hints</vt:lpstr>
      <vt:lpstr>Calculation-Sheet</vt:lpstr>
      <vt:lpstr>Tabelle1</vt:lpstr>
    </vt:vector>
  </TitlesOfParts>
  <Company>BSH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Thaler</dc:creator>
  <cp:lastModifiedBy>Muriel Delucinge</cp:lastModifiedBy>
  <cp:lastPrinted>2011-07-14T14:14:20Z</cp:lastPrinted>
  <dcterms:created xsi:type="dcterms:W3CDTF">2011-07-11T08:41:57Z</dcterms:created>
  <dcterms:modified xsi:type="dcterms:W3CDTF">2014-06-18T12:19:42Z</dcterms:modified>
</cp:coreProperties>
</file>